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T:\Verordnungen und Stoffbeschränkungen\CMRT Konflikt-Mineralien Dodd-Frank-Act\"/>
    </mc:Choice>
  </mc:AlternateContent>
  <xr:revisionPtr revIDLastSave="0" documentId="13_ncr:1_{B01D8AE6-7BB4-4111-B94A-07D8493E05B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0" yWindow="0" windowWidth="19380" windowHeight="209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<sst xmlns="http://schemas.openxmlformats.org/spreadsheetml/2006/main" count="22364" uniqueCount="15826">
  <si>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</si>
  <si>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</si>
  <si>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</si>
  <si>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</si>
  <si>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</si>
  <si>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</si>
  <si>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</si>
  <si>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</si>
  <si>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</si>
  <si>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</si>
  <si>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</si>
  <si>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</si>
  <si>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</si>
  <si>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</si>
  <si>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</si>
  <si>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</si>
  <si>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</si>
  <si>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</si>
  <si>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</si>
  <si>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</si>
  <si>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</si>
  <si>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</si>
  <si>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</si>
  <si>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</si>
  <si>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</si>
  <si>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</si>
  <si>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</si>
  <si>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</si>
  <si>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</si>
  <si>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</si>
  <si>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</si>
  <si>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</si>
  <si>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</si>
  <si>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</si>
  <si>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</si>
  <si>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</si>
  <si>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</si>
  <si>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</si>
  <si>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</si>
  <si>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</si>
  <si>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</si>
  <si>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</si>
  <si>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</si>
  <si>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</si>
  <si>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</si>
  <si>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</si>
  <si>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</si>
  <si>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</si>
  <si>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</si>
  <si>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</si>
  <si>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</si>
  <si>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</si>
  <si>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</si>
  <si>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</si>
  <si>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</si>
  <si>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</si>
  <si>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</si>
  <si>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</si>
  <si>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</si>
  <si>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</si>
  <si>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</si>
  <si>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</si>
  <si>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</si>
  <si>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</si>
  <si>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</si>
  <si>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</si>
  <si>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</si>
  <si>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</si>
  <si>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</si>
  <si>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</si>
  <si>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</si>
  <si>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</si>
  <si>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</si>
  <si>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</si>
  <si>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</si>
  <si>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</si>
  <si>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</si>
  <si>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</si>
  <si>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</si>
  <si>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</si>
  <si>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</si>
  <si>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</si>
  <si>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</si>
  <si>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</si>
  <si>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</si>
  <si>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</si>
  <si>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</si>
  <si>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</si>
  <si>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</si>
  <si>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</si>
  <si>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</si>
  <si>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</si>
  <si>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</si>
  <si>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</si>
  <si>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</si>
  <si>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</si>
  <si>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</si>
  <si>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</si>
  <si>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</si>
  <si>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</si>
  <si>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</si>
  <si>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</si>
  <si>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</si>
  <si>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</si>
  <si>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</si>
  <si>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</si>
  <si>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</si>
  <si>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</si>
  <si>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</si>
  <si>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</si>
  <si>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</si>
  <si>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</si>
  <si>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</si>
  <si>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</si>
  <si>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</si>
  <si>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</si>
  <si>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</si>
  <si>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</si>
  <si>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</si>
  <si>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</si>
  <si>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</si>
  <si>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</si>
  <si>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</si>
  <si>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</si>
  <si>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</si>
  <si>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</si>
  <si>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</si>
  <si>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</si>
  <si>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</si>
  <si>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</si>
  <si>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</si>
  <si>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</si>
  <si>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</si>
  <si>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</si>
  <si>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</si>
  <si>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</si>
  <si>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</si>
  <si>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</si>
  <si>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</si>
  <si>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</si>
  <si>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</si>
  <si>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</si>
  <si>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</si>
  <si>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</si>
  <si>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</si>
  <si>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</si>
  <si>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</si>
  <si>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</si>
  <si>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</si>
  <si>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</si>
  <si>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</si>
  <si>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</si>
  <si>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</si>
  <si>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</si>
  <si>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</si>
  <si>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</si>
  <si>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</si>
  <si>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</si>
  <si>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</si>
  <si>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</si>
  <si>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</si>
  <si>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</si>
  <si>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</si>
  <si>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</si>
  <si>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</si>
  <si>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</si>
  <si>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</si>
  <si>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</si>
  <si>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</si>
  <si>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</si>
  <si>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</si>
  <si>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</si>
  <si>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</si>
  <si>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</si>
  <si>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</si>
  <si>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</si>
  <si>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</si>
  <si>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</si>
  <si>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</si>
  <si>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</si>
  <si>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</si>
  <si>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</si>
  <si>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</si>
  <si>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</si>
  <si>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</si>
  <si>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</si>
  <si>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</si>
  <si>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</si>
  <si>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</si>
  <si>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</si>
  <si>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</si>
  <si>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</si>
  <si>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</si>
  <si>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</si>
  <si>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</si>
  <si>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</si>
  <si>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</si>
  <si>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</si>
  <si>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</si>
  <si>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</si>
  <si>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</si>
  <si>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</si>
  <si>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</si>
  <si>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</si>
  <si>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</si>
  <si>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</si>
  <si>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</si>
  <si>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</si>
  <si>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</si>
  <si>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</si>
  <si>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</si>
  <si>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</si>
  <si>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</si>
  <si>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</si>
  <si>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</si>
  <si>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</si>
  <si>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</si>
  <si>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</si>
  <si>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</si>
  <si>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</si>
  <si>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</si>
  <si>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</si>
  <si>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</si>
  <si>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</si>
  <si>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</si>
  <si>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</si>
  <si>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</si>
  <si>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</si>
  <si>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</si>
  <si>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</si>
  <si>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</si>
  <si>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</si>
  <si>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</si>
  <si>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</si>
  <si>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</si>
  <si>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</si>
  <si>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</si>
  <si>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</si>
  <si>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</si>
  <si>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</si>
  <si>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</si>
  <si>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</si>
  <si>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</si>
  <si>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</si>
  <si>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</si>
  <si>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</si>
  <si>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</si>
  <si>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</si>
  <si>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</si>
  <si>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</si>
  <si>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</si>
  <si>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</si>
  <si>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</si>
  <si>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</si>
  <si>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</si>
  <si>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</si>
  <si>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</si>
  <si>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</si>
  <si>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</si>
  <si>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</si>
  <si>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</si>
  <si>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</si>
  <si>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</si>
  <si>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</si>
  <si>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</si>
  <si>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</si>
  <si>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</si>
  <si>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</si>
  <si>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</si>
  <si>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</si>
  <si>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</si>
  <si>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</si>
  <si>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</si>
  <si>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</si>
  <si>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</si>
  <si>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</si>
  <si>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</si>
  <si>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</si>
  <si>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</si>
  <si>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</si>
  <si>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</si>
  <si>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</si>
  <si>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</si>
  <si>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</si>
  <si>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</si>
  <si>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</si>
  <si>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</si>
  <si>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</si>
  <si>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</si>
  <si>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</si>
  <si>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</si>
  <si>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</si>
  <si>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</si>
  <si>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</si>
  <si>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</si>
  <si>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</si>
  <si>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</si>
  <si>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</si>
  <si>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</si>
  <si>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</si>
  <si>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</si>
  <si>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</si>
  <si>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</si>
  <si>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</si>
  <si>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</si>
  <si>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</si>
  <si>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</si>
  <si>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</si>
  <si>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</si>
  <si>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</si>
  <si>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</si>
  <si>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</si>
  <si>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</si>
  <si>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</si>
  <si>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</si>
  <si>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</si>
  <si>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</si>
  <si>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</si>
  <si>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</si>
  <si>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</si>
  <si>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</si>
  <si>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</si>
  <si>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</si>
  <si>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</si>
  <si>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</si>
  <si>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</si>
  <si>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</si>
  <si>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</si>
  <si>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</si>
  <si>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</si>
  <si>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</si>
  <si>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</si>
  <si>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</si>
  <si>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</si>
  <si>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</si>
  <si>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</si>
  <si>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</si>
  <si>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</si>
  <si>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</si>
  <si>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</si>
  <si>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</si>
  <si>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</si>
  <si>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</si>
  <si>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</si>
  <si>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</si>
  <si>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</si>
  <si>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</si>
  <si>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</si>
  <si>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</si>
  <si>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</si>
  <si>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</si>
  <si>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</si>
  <si>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</si>
  <si>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</si>
  <si>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</si>
  <si>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</si>
  <si>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</si>
  <si>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</si>
  <si>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</si>
  <si>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</si>
  <si>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</si>
  <si>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</si>
  <si>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</si>
  <si>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</si>
  <si>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</si>
  <si>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</si>
  <si>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</si>
  <si>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</si>
  <si>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</si>
  <si>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</si>
  <si>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</si>
  <si>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</si>
  <si>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</si>
  <si>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</si>
  <si>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</si>
  <si>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</si>
  <si>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</si>
  <si>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</si>
  <si>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</si>
  <si>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</si>
  <si>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</si>
  <si>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</si>
  <si>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</si>
  <si>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</si>
  <si>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</si>
  <si>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</si>
  <si>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</si>
  <si>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</si>
  <si>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</si>
  <si>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</si>
  <si>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</si>
  <si>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</si>
  <si>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</si>
  <si>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</si>
  <si>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</si>
  <si>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</si>
  <si>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</si>
  <si>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</si>
  <si>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</si>
  <si>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</si>
  <si>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</si>
  <si>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</si>
  <si>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</si>
  <si>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</si>
  <si>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</si>
  <si>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</si>
  <si>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</si>
  <si>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</si>
  <si>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</si>
  <si>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</si>
  <si>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</si>
  <si>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</si>
  <si>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</si>
  <si>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</si>
  <si>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</si>
  <si>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</si>
  <si>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</si>
  <si>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</si>
  <si>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</si>
  <si>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</si>
  <si>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</si>
  <si>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</si>
  <si>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</si>
  <si>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</si>
  <si>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</si>
  <si>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</si>
  <si>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</si>
  <si>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</si>
  <si>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</si>
  <si>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</si>
  <si>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</si>
  <si>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</si>
  <si>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</si>
  <si>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</si>
  <si>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</si>
  <si>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</si>
  <si>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</si>
  <si>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</si>
  <si>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</si>
  <si>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</si>
  <si>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</si>
  <si>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</si>
  <si>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</si>
  <si>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</si>
  <si>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</si>
  <si>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</si>
  <si>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</si>
  <si>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</si>
  <si>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</si>
  <si>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</si>
  <si>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</si>
  <si>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</si>
  <si>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</si>
  <si>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</si>
  <si>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</si>
  <si>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</si>
  <si>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</si>
  <si>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</si>
  <si>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</si>
  <si>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</si>
  <si>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</si>
  <si>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</si>
  <si>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</si>
  <si>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</si>
  <si>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</si>
  <si>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</si>
  <si>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</si>
  <si>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</si>
  <si>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</si>
  <si>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</si>
  <si>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</si>
  <si>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</si>
  <si>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</si>
  <si>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</si>
  <si>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</si>
  <si>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</si>
  <si>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</si>
  <si>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</si>
  <si>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</si>
  <si>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</si>
  <si>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</si>
  <si>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</si>
  <si>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</si>
  <si>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</si>
  <si>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</si>
  <si>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</si>
  <si>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</si>
  <si>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</si>
  <si>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</si>
  <si>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</si>
  <si>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</si>
  <si>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</si>
  <si>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</si>
  <si>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</si>
  <si>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</si>
  <si>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</si>
  <si>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</si>
  <si>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</si>
  <si>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</si>
  <si>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</si>
  <si>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</si>
  <si>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</si>
  <si>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</si>
  <si>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</si>
  <si>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</si>
  <si>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</si>
  <si>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</si>
  <si>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</si>
  <si>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</si>
  <si>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</si>
  <si>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</si>
  <si>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</si>
  <si>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</si>
  <si>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</si>
  <si>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</si>
  <si>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</si>
  <si>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</si>
  <si>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</si>
  <si>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</si>
  <si>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</si>
  <si>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</si>
  <si>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</si>
  <si>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</si>
  <si>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</si>
  <si>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</si>
  <si>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</si>
  <si>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</si>
  <si>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</si>
  <si>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</si>
  <si>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</si>
  <si>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</si>
  <si>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</si>
  <si>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</si>
  <si>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</si>
  <si>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</si>
  <si>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</si>
  <si>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</si>
  <si>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</si>
  <si>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</si>
  <si>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</si>
  <si>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</si>
  <si>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</si>
  <si>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</si>
  <si>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</si>
  <si>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</si>
  <si>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</si>
  <si>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</si>
  <si>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</si>
  <si>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</si>
  <si>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</si>
  <si>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</si>
  <si>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</si>
  <si>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</si>
  <si>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</si>
  <si>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</si>
  <si>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</si>
  <si>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</si>
  <si>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</si>
  <si>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</si>
  <si>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</si>
  <si>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</si>
  <si>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</si>
  <si>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</si>
  <si>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</si>
  <si>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</si>
  <si>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</si>
  <si>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</si>
  <si>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</si>
  <si>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</si>
  <si>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</si>
  <si>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</si>
  <si>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</si>
  <si>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</si>
  <si>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</si>
  <si>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</si>
  <si>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</si>
  <si>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</si>
  <si>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</si>
  <si>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</si>
  <si>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</si>
  <si>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</si>
  <si>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</si>
  <si>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</si>
  <si>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</si>
  <si>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</si>
  <si>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</si>
  <si>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</si>
  <si>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</si>
  <si>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</si>
  <si>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</si>
  <si>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</si>
  <si>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</si>
  <si>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</si>
  <si>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</si>
  <si>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</si>
  <si>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</si>
  <si>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</si>
  <si>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</si>
  <si>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</si>
  <si>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</si>
  <si>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</si>
  <si>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</si>
  <si>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</si>
  <si>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</si>
  <si>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</si>
  <si>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</si>
  <si>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</si>
  <si>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</si>
  <si>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</si>
  <si>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</si>
  <si>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</si>
  <si>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</si>
  <si>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</si>
  <si>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</si>
  <si>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</si>
  <si>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</si>
  <si>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</si>
  <si>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</si>
  <si>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</si>
  <si>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</si>
  <si>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</si>
  <si>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</si>
  <si>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</si>
  <si>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</si>
  <si>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</si>
  <si>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</si>
  <si>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</si>
  <si>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</si>
  <si>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</si>
  <si>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</si>
  <si>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</si>
  <si>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</si>
  <si>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</si>
  <si>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</si>
  <si>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</si>
  <si>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</si>
  <si>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</si>
  <si>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</si>
  <si>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</si>
  <si>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</si>
  <si>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</si>
  <si>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</si>
  <si>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</si>
  <si>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</si>
  <si>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</si>
  <si>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</si>
  <si>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</si>
  <si>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</si>
  <si>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</si>
  <si>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</si>
  <si>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</si>
  <si>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</si>
  <si>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</si>
  <si>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</si>
  <si>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</si>
  <si>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</si>
  <si>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</si>
  <si>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</si>
  <si>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</si>
  <si>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</si>
  <si>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</si>
  <si>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</si>
  <si>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</si>
  <si>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</si>
  <si>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</si>
  <si>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</si>
  <si>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</si>
  <si>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</si>
  <si>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</si>
  <si>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</si>
  <si>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</si>
  <si>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</si>
  <si>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</si>
  <si>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</si>
  <si>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</si>
  <si>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</si>
  <si>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</si>
  <si>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</si>
  <si>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</si>
  <si>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</si>
  <si>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</si>
  <si>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</si>
  <si>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</si>
  <si>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</si>
  <si>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</si>
  <si>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</si>
  <si>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</si>
  <si>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</si>
  <si>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</si>
  <si>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</si>
  <si>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</si>
  <si>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</si>
  <si>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</si>
  <si>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</si>
  <si>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</si>
  <si>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</si>
  <si>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</si>
  <si>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</si>
  <si>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</si>
  <si>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</si>
  <si>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</si>
  <si>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</si>
  <si>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</si>
  <si>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</si>
  <si>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</si>
  <si>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</si>
  <si>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</si>
  <si>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</si>
  <si>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</si>
  <si>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</si>
  <si>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</si>
  <si>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</si>
  <si>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</si>
  <si>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</si>
  <si>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</si>
  <si>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</si>
  <si>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</si>
  <si>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</si>
  <si>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</si>
  <si>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</si>
  <si>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</si>
  <si>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</si>
  <si>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</si>
  <si>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</si>
  <si>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</si>
  <si>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</si>
  <si>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</si>
  <si>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</si>
  <si>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</si>
  <si>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</si>
  <si>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</si>
  <si>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</si>
  <si>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</si>
  <si>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</si>
  <si>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</si>
  <si>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</si>
  <si>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</si>
  <si>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</si>
  <si>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</si>
  <si>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</si>
  <si>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</si>
  <si>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</si>
  <si>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</si>
  <si>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</si>
  <si>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</si>
  <si>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</si>
  <si>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</si>
  <si>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</si>
  <si>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</si>
  <si>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</si>
  <si>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</si>
  <si>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</si>
  <si>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</si>
  <si>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</si>
  <si>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</si>
  <si>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</si>
  <si>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</si>
  <si>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</si>
  <si>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</si>
  <si>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</si>
  <si>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</si>
  <si>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</si>
  <si>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</si>
  <si>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</si>
  <si>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</si>
  <si>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</si>
  <si>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</si>
  <si>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</si>
  <si>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</si>
  <si>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</si>
  <si>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</si>
  <si>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</si>
  <si>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</si>
  <si>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</si>
  <si>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</si>
  <si>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</si>
  <si>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</si>
  <si>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</si>
  <si>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</si>
  <si>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</si>
  <si>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</si>
  <si>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</si>
  <si>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</si>
  <si>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</si>
  <si>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</si>
  <si>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</si>
  <si>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</si>
  <si>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</si>
  <si>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</si>
  <si>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</si>
  <si>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</si>
  <si>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</si>
  <si>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</si>
  <si>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</si>
  <si>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</si>
  <si>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</si>
  <si>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</si>
  <si>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</si>
  <si>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</si>
  <si>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</si>
  <si>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</si>
  <si>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</si>
  <si>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</si>
  <si>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</si>
  <si>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</si>
  <si>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</si>
  <si>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</si>
  <si>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</si>
  <si>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</si>
  <si>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</si>
  <si>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</si>
  <si>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</si>
  <si>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</si>
  <si>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</si>
  <si>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</si>
  <si>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</si>
  <si>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</si>
  <si>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</si>
  <si>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</si>
  <si>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</si>
  <si>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</si>
  <si>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</si>
  <si>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</si>
  <si>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</si>
  <si>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</si>
  <si>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</si>
  <si>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</si>
  <si>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</si>
  <si>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</si>
  <si>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</si>
  <si>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</si>
  <si>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</si>
  <si>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</si>
  <si>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</si>
  <si>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</si>
  <si>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</si>
  <si>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</si>
  <si>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</si>
  <si>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</si>
  <si>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</si>
  <si>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</si>
  <si>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</si>
  <si>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</si>
  <si>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</si>
  <si>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</si>
  <si>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</si>
  <si>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</si>
  <si>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</si>
  <si>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</si>
  <si>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</si>
  <si>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</si>
  <si>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</si>
  <si>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</si>
  <si>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</si>
  <si>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</si>
  <si>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</si>
  <si>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</si>
  <si>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</si>
  <si>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</si>
  <si>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</si>
  <si>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</si>
  <si>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</si>
  <si>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</si>
  <si>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</si>
  <si>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</si>
  <si>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</si>
  <si>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</si>
  <si>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</si>
  <si>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</si>
  <si>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</si>
  <si>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</si>
  <si>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</si>
  <si>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</si>
  <si>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</si>
  <si>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</si>
  <si>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</si>
  <si>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</si>
  <si>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</si>
  <si>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</si>
  <si>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</si>
  <si>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</si>
  <si>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</si>
  <si>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</si>
  <si>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</si>
  <si>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</si>
  <si>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</si>
  <si>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</si>
  <si>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</si>
  <si>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</si>
  <si>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</si>
  <si>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</si>
  <si>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</si>
  <si>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</si>
  <si>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</si>
  <si>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</si>
  <si>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</si>
  <si>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</si>
  <si>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</si>
  <si>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</si>
  <si>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</si>
  <si>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</si>
  <si>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</si>
  <si>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</si>
  <si>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</si>
  <si>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</si>
  <si>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</si>
  <si>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</si>
  <si>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</si>
  <si>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</si>
  <si>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</si>
  <si>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</si>
  <si>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</si>
  <si>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</si>
  <si>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</si>
  <si>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</si>
  <si>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</si>
  <si>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</si>
  <si>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</si>
  <si>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</si>
  <si>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</si>
  <si>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</si>
  <si>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</si>
  <si>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</si>
  <si>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</si>
  <si>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</si>
  <si>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</si>
  <si>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</si>
  <si>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</si>
  <si>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</si>
  <si>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</si>
  <si>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</si>
  <si>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</si>
  <si>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</si>
  <si>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</si>
  <si>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</si>
  <si>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</si>
  <si>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</si>
  <si>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</si>
  <si>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</si>
  <si>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</si>
  <si>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</si>
  <si>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</si>
  <si>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</si>
  <si>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</si>
  <si>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</si>
  <si>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</si>
  <si>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</si>
  <si>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</si>
  <si>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</si>
  <si>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</si>
  <si>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</si>
  <si>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</si>
  <si>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</si>
  <si>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</si>
  <si>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</si>
  <si>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</si>
  <si>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</si>
  <si>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</si>
  <si>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</si>
  <si>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</si>
  <si>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</si>
  <si>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</si>
  <si>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</si>
  <si>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</si>
  <si>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</si>
  <si>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</si>
  <si>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</si>
  <si>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</si>
  <si>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</si>
  <si>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</si>
  <si>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</si>
  <si>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</si>
  <si>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</si>
  <si>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</si>
  <si>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</si>
  <si>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</si>
  <si>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</si>
  <si>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</si>
  <si>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</si>
  <si>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</si>
  <si>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</si>
  <si>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</si>
  <si>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</si>
  <si>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</si>
  <si>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</si>
  <si>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</si>
  <si>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</si>
  <si>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</si>
  <si>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</si>
  <si>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</si>
  <si>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</si>
  <si>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</si>
  <si>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</si>
  <si>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</si>
  <si>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</si>
  <si>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</si>
  <si>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</si>
  <si>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</si>
  <si>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</si>
  <si>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</si>
  <si>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</si>
  <si>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</si>
  <si>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</si>
  <si>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</si>
  <si>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</si>
  <si>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</si>
  <si>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</si>
  <si>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</si>
  <si>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</si>
  <si>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</si>
  <si>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</si>
  <si>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</si>
  <si>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</si>
  <si>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</si>
  <si>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</si>
  <si>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</si>
  <si>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</si>
  <si>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</si>
  <si>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</si>
  <si>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</si>
  <si>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</si>
  <si>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</si>
  <si>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</si>
  <si>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</si>
  <si>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</si>
  <si>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</si>
  <si>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</si>
  <si>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</si>
  <si>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</si>
  <si>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</si>
  <si>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</si>
  <si>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</si>
  <si>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</si>
  <si>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</si>
  <si>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</si>
  <si>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</si>
  <si>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</si>
  <si>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</si>
  <si>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</si>
  <si>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</si>
  <si>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</si>
  <si>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</si>
  <si>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</si>
  <si>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</si>
  <si>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</si>
  <si>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</si>
  <si>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</si>
  <si>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</si>
  <si>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</si>
  <si>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</si>
  <si>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</si>
  <si>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</si>
  <si>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</si>
  <si>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</si>
  <si>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</si>
  <si>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</si>
  <si>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</si>
  <si>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</si>
  <si>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</si>
  <si>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</si>
  <si>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</si>
  <si>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</si>
  <si>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</si>
  <si>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</si>
  <si>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</si>
  <si>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</si>
  <si>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</si>
  <si>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</si>
  <si>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</si>
  <si>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</si>
  <si>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</si>
  <si>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</si>
  <si>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</si>
  <si>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</si>
  <si>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</si>
  <si>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</si>
  <si>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</si>
  <si>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</si>
  <si>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</si>
  <si>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</si>
  <si>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</si>
  <si>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</si>
  <si>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</si>
  <si>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</si>
  <si>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</si>
  <si>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</si>
  <si>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</si>
  <si>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</si>
  <si>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</si>
  <si>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</si>
  <si>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</si>
  <si>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</si>
  <si>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</si>
  <si>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</si>
  <si>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</si>
  <si>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</si>
  <si>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</si>
  <si>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</si>
  <si>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</si>
  <si>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</si>
  <si>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</si>
  <si>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</si>
  <si>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</si>
  <si>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</si>
  <si>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</si>
  <si>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</si>
  <si>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</si>
  <si>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</si>
  <si>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</si>
  <si>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</si>
  <si>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</si>
  <si>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</si>
  <si>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</si>
  <si>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</si>
  <si>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</si>
  <si>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</si>
  <si>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</si>
  <si>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</si>
  <si>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</si>
  <si>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</si>
  <si>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</si>
  <si>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</si>
  <si>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</si>
  <si>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</si>
  <si>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</si>
  <si>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</si>
  <si>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</si>
  <si>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</si>
  <si>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</si>
  <si>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</si>
  <si>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</si>
  <si>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</si>
  <si>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</si>
  <si>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</si>
  <si>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</si>
  <si>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</si>
  <si>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</si>
  <si>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</si>
  <si>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</si>
  <si>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</si>
  <si>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</si>
  <si>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</si>
  <si>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</si>
  <si>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</si>
  <si>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</si>
  <si>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</si>
  <si>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</si>
  <si>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</si>
  <si>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</si>
  <si>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</si>
  <si>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</si>
  <si>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</si>
  <si>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</si>
  <si>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</si>
  <si>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</si>
  <si>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</si>
  <si>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</si>
  <si>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</si>
  <si>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</si>
  <si>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</si>
  <si>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</si>
  <si>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</si>
  <si>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</si>
  <si>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</si>
  <si>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</si>
  <si>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</si>
  <si>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</si>
  <si>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</si>
  <si>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</si>
  <si>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</si>
  <si>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</si>
  <si>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</si>
  <si>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</si>
  <si>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</si>
  <si>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</si>
  <si>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</si>
  <si>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</si>
  <si>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</si>
  <si>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</si>
  <si>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</si>
  <si>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</si>
  <si>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</si>
  <si>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</si>
  <si>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</si>
  <si>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</si>
  <si>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</si>
  <si>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</si>
  <si>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</si>
  <si>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</si>
  <si>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</si>
  <si>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</si>
  <si>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</si>
  <si>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</si>
  <si>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</si>
  <si>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</si>
  <si>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</si>
  <si>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</si>
  <si>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</si>
  <si>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</si>
  <si>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</si>
  <si>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</si>
  <si>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</si>
  <si>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</si>
  <si>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</si>
  <si>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</si>
  <si>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</si>
  <si>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</si>
  <si>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</si>
  <si>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</si>
  <si>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</si>
  <si>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</si>
  <si>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</si>
  <si>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</si>
  <si>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</si>
  <si>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</si>
  <si>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</si>
  <si>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</si>
  <si>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</si>
  <si>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</si>
  <si>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</si>
  <si>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</si>
  <si>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</si>
  <si>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</si>
  <si>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</si>
  <si>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</si>
  <si>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</si>
  <si>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</si>
  <si>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</si>
  <si>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</si>
  <si>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</si>
  <si>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</si>
  <si>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</si>
  <si>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</si>
  <si>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</si>
  <si>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</si>
  <si>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</si>
  <si>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</si>
  <si>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</si>
  <si>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</si>
  <si>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</si>
  <si>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</si>
  <si>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</si>
  <si>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</si>
  <si>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</si>
  <si>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</si>
  <si>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</si>
  <si>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</si>
  <si>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</si>
  <si>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</si>
  <si>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</si>
  <si>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</si>
  <si>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</si>
  <si>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</si>
  <si>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</si>
  <si>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</si>
  <si>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</si>
  <si>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</si>
  <si>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</si>
  <si>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</si>
  <si>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</si>
  <si>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</si>
  <si>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</si>
  <si>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</si>
  <si>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</si>
  <si>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</si>
  <si>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</si>
  <si>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</si>
  <si>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</si>
  <si>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</si>
  <si>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</si>
  <si>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</si>
  <si>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</si>
  <si>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</si>
  <si>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</si>
  <si>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</si>
  <si>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</si>
  <si>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</si>
  <si>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</si>
  <si>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</si>
  <si>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</si>
  <si>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</si>
  <si>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</si>
  <si>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</si>
  <si>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</si>
  <si>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</si>
  <si>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</si>
  <si>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</si>
  <si>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</si>
  <si>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</si>
  <si>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</si>
  <si>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</si>
  <si>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</si>
  <si>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</si>
  <si>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</si>
  <si>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</si>
  <si>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</si>
  <si>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</si>
  <si>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</si>
  <si>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</si>
  <si>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</si>
  <si>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</si>
  <si>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</si>
  <si>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</si>
  <si>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</si>
  <si>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</si>
  <si>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</si>
  <si>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</si>
  <si>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</si>
  <si>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</si>
  <si>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</si>
  <si>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</si>
  <si>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</si>
  <si>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</si>
  <si>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</si>
  <si>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</si>
  <si>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</si>
  <si>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</si>
  <si>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</si>
  <si>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</si>
  <si>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</si>
  <si>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</si>
  <si>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</si>
  <si>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</si>
  <si>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</si>
  <si>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</si>
  <si>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</si>
  <si>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</si>
  <si>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</si>
  <si>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</si>
  <si>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</si>
  <si>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</si>
  <si>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</si>
  <si>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</si>
  <si>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</si>
  <si>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</si>
  <si>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</si>
  <si>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</si>
  <si>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</si>
  <si>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</si>
  <si>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</si>
  <si>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</si>
  <si>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</si>
  <si>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</si>
  <si>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</si>
  <si>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</si>
  <si>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</si>
  <si>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</si>
  <si>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</si>
  <si>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</si>
  <si>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</si>
  <si>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</si>
  <si>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</si>
  <si>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</si>
  <si>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</si>
  <si>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</si>
  <si>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</si>
  <si>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</si>
  <si>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</si>
  <si>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</si>
  <si>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</si>
  <si>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</si>
  <si>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</si>
  <si>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</si>
  <si>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</si>
  <si>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</si>
  <si>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</si>
  <si>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</si>
  <si>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</si>
  <si>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</si>
  <si>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</si>
  <si>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</si>
  <si>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</si>
  <si>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</si>
  <si>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</si>
  <si>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</si>
  <si>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</si>
  <si>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</si>
  <si>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</si>
  <si>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</si>
  <si>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</si>
  <si>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</si>
  <si>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</si>
  <si>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</si>
  <si>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</si>
  <si>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</si>
  <si>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</si>
  <si>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</si>
  <si>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</si>
  <si>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</si>
  <si>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</si>
  <si>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</si>
  <si>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</si>
  <si>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</si>
  <si>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</si>
  <si>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</si>
  <si>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</si>
  <si>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</si>
  <si>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</si>
  <si>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</si>
  <si>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</si>
  <si>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</si>
  <si>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</si>
  <si>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</si>
  <si>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</si>
  <si>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</si>
  <si>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</si>
  <si>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</si>
  <si>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</si>
  <si>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</si>
  <si>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</si>
  <si>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</si>
  <si>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</si>
  <si>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</si>
  <si>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</si>
  <si>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</si>
  <si>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</si>
  <si>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</si>
  <si>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</si>
  <si>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</si>
  <si>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</si>
  <si>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</si>
  <si>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</si>
  <si>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</si>
  <si>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</si>
  <si>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</si>
  <si>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</si>
  <si>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</si>
  <si>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</si>
  <si>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</si>
  <si>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</si>
  <si>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</si>
  <si>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</si>
  <si>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</si>
  <si>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</si>
  <si>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</si>
  <si>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</si>
  <si>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</si>
  <si>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</si>
  <si>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</si>
  <si>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</si>
  <si>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</si>
  <si>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</si>
  <si>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</si>
  <si>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</si>
  <si>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</si>
  <si>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</si>
  <si>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</si>
  <si>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</si>
  <si>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</si>
  <si>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</si>
  <si>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</si>
  <si>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</si>
  <si>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</si>
  <si>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</si>
  <si>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</si>
  <si>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</si>
  <si>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</si>
  <si>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</si>
  <si>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</si>
  <si>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</si>
  <si>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</si>
  <si>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</si>
  <si>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</si>
  <si>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</si>
  <si>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</si>
  <si>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</si>
  <si>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</si>
  <si>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</si>
  <si>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</si>
  <si>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</si>
  <si>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</si>
  <si>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</si>
  <si>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</si>
  <si>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</si>
  <si>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</si>
  <si>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</si>
  <si>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</si>
  <si>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</si>
  <si>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</si>
  <si>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</si>
  <si>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</si>
  <si>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</si>
  <si>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</si>
  <si>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</si>
  <si>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</si>
  <si>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</si>
  <si>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</si>
  <si>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</si>
  <si>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</si>
  <si>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</si>
  <si>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</si>
  <si>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</si>
  <si>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</si>
  <si>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</si>
  <si>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</si>
  <si>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</si>
  <si>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</si>
  <si>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</si>
  <si>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</si>
  <si>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</si>
  <si>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</si>
  <si>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</si>
  <si>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</si>
  <si>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</si>
  <si>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</si>
  <si>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</si>
  <si>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</si>
  <si>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</si>
  <si>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</si>
  <si>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</si>
  <si>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</si>
  <si>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</si>
  <si>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</si>
  <si>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</si>
  <si>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</si>
  <si>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</si>
  <si>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</si>
  <si>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</si>
  <si>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</si>
  <si>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</si>
  <si>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</si>
  <si>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</si>
  <si>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</si>
  <si>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</si>
  <si>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</si>
  <si>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</si>
  <si>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</si>
  <si>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</si>
  <si>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</si>
  <si>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</si>
  <si>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</si>
  <si>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</si>
  <si>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</si>
  <si>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</si>
  <si>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</si>
  <si>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</si>
  <si>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</si>
  <si>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</si>
  <si>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</si>
  <si>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</si>
  <si>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</si>
  <si>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</si>
  <si>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</si>
  <si>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</si>
  <si>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</si>
  <si>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</si>
  <si>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</si>
  <si>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</si>
  <si>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</si>
  <si>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</si>
  <si>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</si>
  <si>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</si>
  <si>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</si>
  <si>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</si>
  <si>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</si>
  <si>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</si>
  <si>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</si>
  <si>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</si>
  <si>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</si>
  <si>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</si>
  <si>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</si>
  <si>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</si>
  <si>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</si>
  <si>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</si>
  <si>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</si>
  <si>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</si>
  <si>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</si>
  <si>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</si>
  <si>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</si>
  <si>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</si>
  <si>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</si>
  <si>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</si>
  <si>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</si>
  <si>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</si>
  <si>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</si>
  <si>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</si>
  <si>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</si>
  <si>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</si>
  <si>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</si>
  <si>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</si>
  <si>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</si>
  <si>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</si>
  <si>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</si>
  <si>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</si>
  <si>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</si>
  <si>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</si>
  <si>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</si>
  <si>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</si>
  <si>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</si>
  <si>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</si>
  <si>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</si>
  <si>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</si>
  <si>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</si>
  <si>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</si>
  <si>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</si>
  <si>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</si>
  <si>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</si>
  <si>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</si>
  <si>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</si>
  <si>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</si>
  <si>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</si>
  <si>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</si>
  <si>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</si>
  <si>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</si>
  <si>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</si>
  <si>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</si>
  <si>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</si>
  <si>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</si>
  <si>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</si>
  <si>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</si>
  <si>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</si>
  <si>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</si>
  <si>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</si>
  <si>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</si>
  <si>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</si>
  <si>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</si>
  <si>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</si>
  <si>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</si>
  <si>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</si>
  <si>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</si>
  <si>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</si>
  <si>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</si>
  <si>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</si>
  <si>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</si>
  <si>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</si>
  <si>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</si>
  <si>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</si>
  <si>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</si>
  <si>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</si>
  <si>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</si>
  <si>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</si>
  <si>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</si>
  <si>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</si>
  <si>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</si>
  <si>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</si>
  <si>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</si>
  <si>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</si>
  <si>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</si>
  <si>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</si>
  <si>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</si>
  <si>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</si>
  <si>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</si>
  <si>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</si>
  <si>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</si>
  <si>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</si>
  <si>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</si>
  <si>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</si>
  <si>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</si>
  <si>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</si>
  <si>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</si>
  <si>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</si>
  <si>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</si>
  <si>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</si>
  <si>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</si>
  <si>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</si>
  <si>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</si>
  <si>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</si>
  <si>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</si>
  <si>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</si>
  <si>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</si>
  <si>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</si>
  <si>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</si>
  <si>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</si>
  <si>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</si>
  <si>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</si>
  <si>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</si>
  <si>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</si>
  <si>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</si>
  <si>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</si>
  <si>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</si>
  <si>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</si>
  <si>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</si>
  <si>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</si>
  <si>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</si>
  <si>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</si>
  <si>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</si>
  <si>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</si>
  <si>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</si>
  <si>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</si>
  <si>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</si>
  <si>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</si>
  <si>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</si>
  <si>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</si>
  <si>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</si>
  <si>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</si>
  <si>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</si>
  <si>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</si>
  <si>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</si>
  <si>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</si>
  <si>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</si>
  <si>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</si>
  <si>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</si>
  <si>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</si>
  <si>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</si>
  <si>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</si>
  <si>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</si>
  <si>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</si>
  <si>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</si>
  <si>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</si>
  <si>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</si>
  <si>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</si>
  <si>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</si>
  <si>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</si>
  <si>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</si>
  <si>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</si>
  <si>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</si>
  <si>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</si>
  <si>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</si>
  <si>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</si>
  <si>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</si>
  <si>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</si>
  <si>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</si>
  <si>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</si>
  <si>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</si>
  <si>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</si>
  <si>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</si>
  <si>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</si>
  <si>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</si>
  <si>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</si>
  <si>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</si>
  <si>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</si>
  <si>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</si>
  <si>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</si>
  <si>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</si>
  <si>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</si>
  <si>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</si>
  <si>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</si>
  <si>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</si>
  <si>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</si>
  <si>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</si>
  <si>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</si>
  <si>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</si>
  <si>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</si>
  <si>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</si>
  <si>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</si>
  <si>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</si>
  <si>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</si>
  <si>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</si>
  <si>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</si>
  <si>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</si>
  <si>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</si>
  <si>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</si>
  <si>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</si>
  <si>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</si>
  <si>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</si>
  <si>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</si>
  <si>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</si>
  <si>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</si>
  <si>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</si>
  <si>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</si>
  <si>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</si>
  <si>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</si>
  <si>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</si>
  <si>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</si>
  <si>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</si>
  <si>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</si>
  <si>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</si>
  <si>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</si>
  <si>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</si>
  <si>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</si>
  <si>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</si>
  <si>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</si>
  <si>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</si>
  <si>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</si>
  <si>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</si>
  <si>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</si>
  <si>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</si>
  <si>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</si>
  <si>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</si>
  <si>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</si>
  <si>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</si>
  <si>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</si>
  <si>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</si>
  <si>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</si>
  <si>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</si>
  <si>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</si>
  <si>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</si>
  <si>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</si>
  <si>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</si>
  <si>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</si>
  <si>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</si>
  <si>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</si>
  <si>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</si>
  <si>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</si>
  <si>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</si>
  <si>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</si>
  <si>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</si>
  <si>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</si>
  <si>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</si>
  <si>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</si>
  <si>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</si>
  <si>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</si>
  <si>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</si>
  <si>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</si>
  <si>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</si>
  <si>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</si>
  <si>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</si>
  <si>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</si>
  <si>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</si>
  <si>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</si>
  <si>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</si>
  <si>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</si>
  <si>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</si>
  <si>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</si>
  <si>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</si>
  <si>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</si>
  <si>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</si>
  <si>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</si>
  <si>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</si>
  <si>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</si>
  <si>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</si>
  <si>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</si>
  <si>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</si>
  <si>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</si>
  <si>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</si>
  <si>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</si>
  <si>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</si>
  <si>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</si>
  <si>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</si>
  <si>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</si>
  <si>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</si>
  <si>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</si>
  <si>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</si>
  <si>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</si>
  <si>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</si>
  <si>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</si>
  <si>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</si>
  <si>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</si>
  <si>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</si>
  <si>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</si>
  <si>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</si>
  <si>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</si>
  <si>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</si>
  <si>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</si>
  <si>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</si>
  <si>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</si>
  <si>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</si>
  <si>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</si>
  <si>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</si>
  <si>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</si>
  <si>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</si>
  <si>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</si>
  <si>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</si>
  <si>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</si>
  <si>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</si>
  <si>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</si>
  <si>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</si>
  <si>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</si>
  <si>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</si>
  <si>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</si>
  <si>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</si>
  <si>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</si>
  <si>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</si>
  <si>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</si>
  <si>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</si>
  <si>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</si>
  <si>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</si>
  <si>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</si>
  <si>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</si>
  <si>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</si>
  <si>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</si>
  <si>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</si>
  <si>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</si>
  <si>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</si>
  <si>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</si>
  <si>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</si>
  <si>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</si>
  <si>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</si>
  <si>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</si>
  <si>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</si>
  <si>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</si>
  <si>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</si>
  <si>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</si>
  <si>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</si>
  <si>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</si>
  <si>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</si>
  <si>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</si>
  <si>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</si>
  <si>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</si>
  <si>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</si>
  <si>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</si>
  <si>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</si>
  <si>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</si>
  <si>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</si>
  <si>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</si>
  <si>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</si>
  <si>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</si>
  <si>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</si>
  <si>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</si>
  <si>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</si>
  <si>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</si>
  <si>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</si>
  <si>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</si>
  <si>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</si>
  <si>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</si>
  <si>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</si>
  <si>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</si>
  <si>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</si>
  <si>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</si>
  <si>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</si>
  <si>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</si>
  <si>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</si>
  <si>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</si>
  <si>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</si>
  <si>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</si>
  <si>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</si>
  <si>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</si>
  <si>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</si>
  <si>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</si>
  <si>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</si>
  <si>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</si>
  <si>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</si>
  <si>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</si>
  <si>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</si>
  <si>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</si>
  <si>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</si>
  <si>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</si>
  <si>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</si>
  <si>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</si>
  <si>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</si>
  <si>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</si>
  <si>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</si>
  <si>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</si>
  <si>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</si>
  <si>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</si>
  <si>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</si>
  <si>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</si>
  <si>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</si>
  <si>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</si>
  <si>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</si>
  <si>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</si>
  <si>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</si>
  <si>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</si>
  <si>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</si>
  <si>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</si>
  <si>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</si>
  <si>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</si>
  <si>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</si>
  <si>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</si>
  <si>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</si>
  <si>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</si>
  <si>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</si>
  <si>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</si>
  <si>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</si>
  <si>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</si>
  <si>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</si>
  <si>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</si>
  <si>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</si>
  <si>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</si>
  <si>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</si>
  <si>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</si>
  <si>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</si>
  <si>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</si>
  <si>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</si>
  <si>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</si>
  <si>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</si>
  <si>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</si>
  <si>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</si>
  <si>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</si>
  <si>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</si>
  <si>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</si>
  <si>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</si>
  <si>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</si>
  <si>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</si>
  <si>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</si>
  <si>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</si>
  <si>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</si>
  <si>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</si>
  <si>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</si>
  <si>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</si>
  <si>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</si>
  <si>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</si>
  <si>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</si>
  <si>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</si>
  <si>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</si>
  <si>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</si>
  <si>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</si>
  <si>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</si>
  <si>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</si>
  <si>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</si>
  <si>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</si>
  <si>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</si>
  <si>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</si>
  <si>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</si>
  <si>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</si>
  <si>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</si>
  <si>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</si>
  <si>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</si>
  <si>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</si>
  <si>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</si>
  <si>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</si>
  <si>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</si>
  <si>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</si>
  <si>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</si>
  <si>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</si>
  <si>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</si>
  <si>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</si>
  <si>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</si>
  <si>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</si>
  <si>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</si>
  <si>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</si>
  <si>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</si>
  <si>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</si>
  <si>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</si>
  <si>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</si>
  <si>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</si>
  <si>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</si>
  <si>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</si>
  <si>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</si>
  <si>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</si>
  <si>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</si>
  <si>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</si>
  <si>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</si>
  <si>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</si>
  <si>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</si>
  <si>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</si>
  <si>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</si>
  <si>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</si>
  <si>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</si>
  <si>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</si>
  <si>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</si>
  <si>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</si>
  <si>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</si>
  <si>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</si>
  <si>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</si>
  <si>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</si>
  <si>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</si>
  <si>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</si>
  <si>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</si>
  <si>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</si>
  <si>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</si>
  <si>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</si>
  <si>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</si>
  <si>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</si>
  <si>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</si>
  <si>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</si>
  <si>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</si>
  <si>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</si>
  <si>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</si>
  <si>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</si>
  <si>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</si>
  <si>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</si>
  <si>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</si>
  <si>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</si>
  <si>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</si>
  <si>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</si>
  <si>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</si>
  <si>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</si>
  <si>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</si>
  <si>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</si>
  <si>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</si>
  <si>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</si>
  <si>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</si>
  <si>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</si>
  <si>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</si>
  <si>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</si>
  <si>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</si>
  <si>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</si>
  <si>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</si>
  <si>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</si>
  <si>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</si>
  <si>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</si>
  <si>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</si>
  <si>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</si>
  <si>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</si>
  <si>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</si>
  <si>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</si>
  <si>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</si>
  <si>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</si>
  <si>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</si>
  <si>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</si>
  <si>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</si>
  <si>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</si>
  <si>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</si>
  <si>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</si>
  <si>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</si>
  <si>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</si>
  <si>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</si>
  <si>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</si>
  <si>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</si>
  <si>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</si>
  <si>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</si>
  <si>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</si>
  <si>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</si>
  <si>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</si>
  <si>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</si>
  <si>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</si>
  <si>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</si>
  <si>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</si>
  <si>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</si>
  <si>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</si>
  <si>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</si>
  <si>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</si>
  <si>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</si>
  <si>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</si>
  <si>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</si>
  <si>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</si>
  <si>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</si>
  <si>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</si>
  <si>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</si>
  <si>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</si>
  <si>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</si>
  <si>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</si>
  <si>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</si>
  <si>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</si>
  <si>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</si>
  <si>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</si>
  <si>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</si>
  <si>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</si>
  <si>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</si>
  <si>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</si>
  <si>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</si>
  <si>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</si>
  <si>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</si>
  <si>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</si>
  <si>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</si>
  <si>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</si>
  <si>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</si>
  <si>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</si>
  <si>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</si>
  <si>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</si>
  <si>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</si>
  <si>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</si>
  <si>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</si>
  <si>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</si>
  <si>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</si>
  <si>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</si>
  <si>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</si>
  <si>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</si>
  <si>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</si>
  <si>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</si>
  <si>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</si>
  <si>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</si>
  <si>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</si>
  <si>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</si>
  <si>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</si>
  <si>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</si>
  <si>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</si>
  <si>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</si>
  <si>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</si>
  <si>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</si>
  <si>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</si>
  <si>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</si>
  <si>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</si>
  <si>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</si>
  <si>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</si>
  <si>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</si>
  <si>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</si>
  <si>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</si>
  <si>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</si>
  <si>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</si>
  <si>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</si>
  <si>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</si>
  <si>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</si>
  <si>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</si>
  <si>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</si>
  <si>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</si>
  <si>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</si>
  <si>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</si>
  <si>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</si>
  <si>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</si>
  <si>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</si>
  <si>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</si>
  <si>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</si>
  <si>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</si>
  <si>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</si>
  <si>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</si>
  <si>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</si>
  <si>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</si>
  <si>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</si>
  <si>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</si>
  <si>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</si>
  <si>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</si>
  <si>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</si>
  <si>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</si>
  <si>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</si>
  <si>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</si>
  <si>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</si>
  <si>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</si>
  <si>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</si>
  <si>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</si>
  <si>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</si>
  <si>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</si>
  <si>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</si>
  <si>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</si>
  <si>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</si>
  <si>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</si>
  <si>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</si>
  <si>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</si>
  <si>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</si>
  <si>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</si>
  <si>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</si>
  <si>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</si>
  <si>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</si>
  <si>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</si>
  <si>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</si>
  <si>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</si>
  <si>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</si>
  <si>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</si>
  <si>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</si>
  <si>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</si>
  <si>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</si>
  <si>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</si>
  <si>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</si>
  <si>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</si>
  <si>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</si>
  <si>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</si>
  <si>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</si>
  <si>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</si>
  <si>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</si>
  <si>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</si>
  <si>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</si>
  <si>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</si>
  <si>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</si>
  <si>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</si>
  <si>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</si>
  <si>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</si>
  <si>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</si>
  <si>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</si>
  <si>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</si>
  <si>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</si>
  <si>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</si>
  <si>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</si>
  <si>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</si>
  <si>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</si>
  <si>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</si>
  <si>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</si>
  <si>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</si>
  <si>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</si>
  <si>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</si>
  <si>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</si>
  <si>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</si>
  <si>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</si>
  <si>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</si>
  <si>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</si>
  <si>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</si>
  <si>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</si>
  <si>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</si>
  <si>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</si>
  <si>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</si>
  <si>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</si>
  <si>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</si>
  <si>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</si>
  <si>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</si>
  <si>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</si>
  <si>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</si>
  <si>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</si>
  <si>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</si>
  <si>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</si>
  <si>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</si>
  <si>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</si>
  <si>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</si>
  <si>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</si>
  <si>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</si>
  <si>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</si>
  <si>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</si>
  <si>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</si>
  <si>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</si>
  <si>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</si>
  <si>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</si>
  <si>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</si>
  <si>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</si>
  <si>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</si>
  <si>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</si>
  <si>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</si>
  <si>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</si>
  <si>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</si>
  <si>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</si>
  <si>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</si>
  <si>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</si>
  <si>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</si>
  <si>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</si>
  <si>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</si>
  <si>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</si>
  <si>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</si>
  <si>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</si>
  <si>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</si>
  <si>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</si>
  <si>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</si>
  <si>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</si>
  <si>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</si>
  <si>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</si>
  <si>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</si>
  <si>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</si>
  <si>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</si>
  <si>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</si>
  <si>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</si>
  <si>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</si>
  <si>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</si>
  <si>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</si>
  <si>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</si>
  <si>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</si>
  <si>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</si>
  <si>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</si>
  <si>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</si>
  <si>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</si>
  <si>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</si>
  <si>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</si>
  <si>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</si>
  <si>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</si>
  <si>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</si>
  <si>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</si>
  <si>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</si>
  <si>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</si>
  <si>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</si>
  <si>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</si>
  <si>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</si>
  <si>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</si>
  <si>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</si>
  <si>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</si>
  <si>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</si>
  <si>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</si>
  <si>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</si>
  <si>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</si>
  <si>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</si>
  <si>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</si>
  <si>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</si>
  <si>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</si>
  <si>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</si>
  <si>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</si>
  <si>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</si>
  <si>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</si>
  <si>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</si>
  <si>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</si>
  <si>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</si>
  <si>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</si>
  <si>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</si>
  <si>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</si>
  <si>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</si>
  <si>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</si>
  <si>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</si>
  <si>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</si>
  <si>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</si>
  <si>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</si>
  <si>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</si>
  <si>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</si>
  <si>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</si>
  <si>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</si>
  <si>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</si>
  <si>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</si>
  <si>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</si>
  <si>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</si>
  <si>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</si>
  <si>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</si>
  <si>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</si>
  <si>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</si>
  <si>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</si>
  <si>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</si>
  <si>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</si>
  <si>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</si>
  <si>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</si>
  <si>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</si>
  <si>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</si>
  <si>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</si>
  <si>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</si>
  <si>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</si>
  <si>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</si>
  <si>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</si>
  <si>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</si>
  <si>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</si>
  <si>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</si>
  <si>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</si>
  <si>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</si>
  <si>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</si>
  <si>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</si>
  <si>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</si>
  <si>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</si>
  <si>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</si>
  <si>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</si>
  <si>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</si>
  <si>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</si>
  <si>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</si>
  <si>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</si>
  <si>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</si>
  <si>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</si>
  <si>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</si>
  <si>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</si>
  <si>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</si>
  <si>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</si>
  <si>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</si>
  <si>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</si>
  <si>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</si>
  <si>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</si>
  <si>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</si>
  <si>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</si>
  <si>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</si>
  <si>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</si>
  <si>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</si>
  <si>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</si>
  <si>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</si>
  <si>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</si>
  <si>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</si>
  <si>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</si>
  <si>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</si>
  <si>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</si>
  <si>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</si>
  <si>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</si>
  <si>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</si>
  <si>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</si>
  <si>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</si>
  <si>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</si>
  <si>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</si>
  <si>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</si>
  <si>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</si>
  <si>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</si>
  <si>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</si>
  <si>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</si>
  <si>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</si>
  <si>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</si>
  <si>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</si>
  <si>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</si>
  <si>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</si>
  <si>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</si>
  <si>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</si>
  <si>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</si>
  <si>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</si>
  <si>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</si>
  <si>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</si>
  <si>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</si>
  <si>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</si>
  <si>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</si>
  <si>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</si>
  <si>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</si>
  <si>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</si>
  <si>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</si>
  <si>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</si>
  <si>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</si>
  <si>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</si>
  <si>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</si>
  <si>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</si>
  <si>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</si>
  <si>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</si>
  <si>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</si>
  <si>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</si>
  <si>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</si>
  <si>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</si>
  <si>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</si>
  <si>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</si>
  <si>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</si>
  <si>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</si>
  <si>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</si>
  <si>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</si>
  <si>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</si>
  <si>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</si>
  <si>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</si>
  <si>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</si>
  <si>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</si>
  <si>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</si>
  <si>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</si>
  <si>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</si>
  <si>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</si>
  <si>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</si>
  <si>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</si>
  <si>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</si>
  <si>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</si>
  <si>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</si>
  <si>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</si>
  <si>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</si>
  <si>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</si>
  <si>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</si>
  <si>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</si>
  <si>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</si>
  <si>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</si>
  <si>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</si>
  <si>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</si>
  <si>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</si>
  <si>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</si>
  <si>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</si>
  <si>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</si>
  <si>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</si>
  <si>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</si>
  <si>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</si>
  <si>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</si>
  <si>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</si>
  <si>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</si>
  <si>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</si>
  <si>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</si>
  <si>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</si>
  <si>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</si>
  <si>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</si>
  <si>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</si>
  <si>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</si>
  <si>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</si>
  <si>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</si>
  <si>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</si>
  <si>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</si>
  <si>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</si>
  <si>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</si>
  <si>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</si>
  <si>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</si>
  <si>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</si>
  <si>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</si>
  <si>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</si>
  <si>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</si>
  <si>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</si>
  <si>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</si>
  <si>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</si>
  <si>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</si>
  <si>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</si>
  <si>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</si>
  <si>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</si>
  <si>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</si>
  <si>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</si>
  <si>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</si>
  <si>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</si>
  <si>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</si>
  <si>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</si>
  <si>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</si>
  <si>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</si>
  <si>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</si>
  <si>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</si>
  <si>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</si>
  <si>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</si>
  <si>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</si>
  <si>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</si>
  <si>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</si>
  <si>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</si>
  <si>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</si>
  <si>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</si>
  <si>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</si>
  <si>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</si>
  <si>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</si>
  <si>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</si>
  <si>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</si>
  <si>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</si>
  <si>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</si>
  <si>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</si>
  <si>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</si>
  <si>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</si>
  <si>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</si>
  <si>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</si>
  <si>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</si>
  <si>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</si>
  <si>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</si>
  <si>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</si>
  <si>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</si>
  <si>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</si>
  <si>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</si>
  <si>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</si>
  <si>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</si>
  <si>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</si>
  <si>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</si>
  <si>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</si>
  <si>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</si>
  <si>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</si>
  <si>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</si>
  <si>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</si>
  <si>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</si>
  <si>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</si>
  <si>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</si>
  <si>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</si>
  <si>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</si>
  <si>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</si>
  <si>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</si>
  <si>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</si>
  <si>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</si>
  <si>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</si>
  <si>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</si>
  <si>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</si>
  <si>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</si>
  <si>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</si>
  <si>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</si>
  <si>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</si>
  <si>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</si>
  <si>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</si>
  <si>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</si>
  <si>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</si>
  <si>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</si>
  <si>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</si>
  <si>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</si>
  <si>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</si>
  <si>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</si>
  <si>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</si>
  <si>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</si>
  <si>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</si>
  <si>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</si>
  <si>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</si>
  <si>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</si>
  <si>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</si>
  <si>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</si>
  <si>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</si>
  <si>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</si>
  <si>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</si>
  <si>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</si>
  <si>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</si>
  <si>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</si>
  <si>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</si>
  <si>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</si>
  <si>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</si>
  <si>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</si>
  <si>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</si>
  <si>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</si>
  <si>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</si>
  <si>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</si>
  <si>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</si>
  <si>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</si>
  <si>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</si>
  <si>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</si>
  <si>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</si>
  <si>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</si>
  <si>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</si>
  <si>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</si>
  <si>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</si>
  <si>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</si>
  <si>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</si>
  <si>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</si>
  <si>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</si>
  <si>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</si>
  <si>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</si>
  <si>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</si>
  <si>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</si>
  <si>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</si>
  <si>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</si>
  <si>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</si>
  <si>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</si>
  <si>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</si>
  <si>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</si>
  <si>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</si>
  <si>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</si>
  <si>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</si>
  <si>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</si>
  <si>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</si>
  <si>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</si>
  <si>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</si>
  <si>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</si>
  <si>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</si>
  <si>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</si>
  <si>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</si>
  <si>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</si>
  <si>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</si>
  <si>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</si>
  <si>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</si>
  <si>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</si>
  <si>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</si>
  <si>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</si>
  <si>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</si>
  <si>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</si>
  <si>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</si>
  <si>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</si>
  <si>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</si>
  <si>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</si>
  <si>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</si>
  <si>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</si>
  <si>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</si>
  <si>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</si>
  <si>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</si>
  <si>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</si>
  <si>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</si>
  <si>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</si>
  <si>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</si>
  <si>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</si>
  <si>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</si>
  <si>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</si>
  <si>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</si>
  <si>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</si>
  <si>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</si>
  <si>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</si>
  <si>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</si>
  <si>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</si>
  <si>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</si>
  <si>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</si>
  <si>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</si>
  <si>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</si>
  <si>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</si>
  <si>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</si>
  <si>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</si>
  <si>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</si>
  <si>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</si>
  <si>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</si>
  <si>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</si>
  <si>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</si>
  <si>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</si>
  <si>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</si>
  <si>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</si>
  <si>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</si>
  <si>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</si>
  <si>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</si>
  <si>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</si>
  <si>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</si>
  <si>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</si>
  <si>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</si>
  <si>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</si>
  <si>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</si>
  <si>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</si>
  <si>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</si>
  <si>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</si>
  <si>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</si>
  <si>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</si>
  <si>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</si>
  <si>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</si>
  <si>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</si>
  <si>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</si>
  <si>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</si>
  <si>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</si>
  <si>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</si>
  <si>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</si>
  <si>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</si>
  <si>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</si>
  <si>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</si>
  <si>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</si>
  <si>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</si>
  <si>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</si>
  <si>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</si>
  <si>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</si>
  <si>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</si>
  <si>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</si>
  <si>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</si>
  <si>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</si>
  <si>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</si>
  <si>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</si>
  <si>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</si>
  <si>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</si>
  <si>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</si>
  <si>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</si>
  <si>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</si>
  <si>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</si>
  <si>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</si>
  <si>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</si>
  <si>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</si>
  <si>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</si>
  <si>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</si>
  <si>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</si>
  <si>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</si>
  <si>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</si>
  <si>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</si>
  <si>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</si>
  <si>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</si>
  <si>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</si>
  <si>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</si>
  <si>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</si>
  <si>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</si>
  <si>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</si>
  <si>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</si>
  <si>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</si>
  <si>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</si>
  <si>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</si>
  <si>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</si>
  <si>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</si>
  <si>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</si>
  <si>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</si>
  <si>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</si>
  <si>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</si>
  <si>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</si>
  <si>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</si>
  <si>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</si>
  <si>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</si>
  <si>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</si>
  <si>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</si>
  <si>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</si>
  <si>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</si>
  <si>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</si>
  <si>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</si>
  <si>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</si>
  <si>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</si>
  <si>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</si>
  <si>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</si>
  <si>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</si>
  <si>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</si>
  <si>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</si>
  <si>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</si>
  <si>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</si>
  <si>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</si>
  <si>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</si>
  <si>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</si>
  <si>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</si>
  <si>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</si>
  <si>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</si>
  <si>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</si>
  <si>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</si>
  <si>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</si>
  <si>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</si>
  <si>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</si>
  <si>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</si>
  <si>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</si>
  <si>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</si>
  <si>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</si>
  <si>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</si>
  <si>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</si>
  <si>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</si>
  <si>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</si>
  <si>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</si>
  <si>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</si>
  <si>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</si>
  <si>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</si>
  <si>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</si>
  <si>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</si>
  <si>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</si>
  <si>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</si>
  <si>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</si>
  <si>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</si>
  <si>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</si>
  <si>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</si>
  <si>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</si>
  <si>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</si>
  <si>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</si>
  <si>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</si>
  <si>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</si>
  <si>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</si>
  <si>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</si>
  <si>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</si>
  <si>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</si>
  <si>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</si>
  <si>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</si>
  <si>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</si>
  <si>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</si>
  <si>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</si>
  <si>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</si>
  <si>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</si>
  <si>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</si>
  <si>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</si>
  <si>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</si>
  <si>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</si>
  <si>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</si>
  <si>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</si>
  <si>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</si>
  <si>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</si>
  <si>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</si>
  <si>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</si>
  <si>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</si>
  <si>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</si>
  <si>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</si>
  <si>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</si>
  <si>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</si>
  <si>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</si>
  <si>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</si>
  <si>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</si>
  <si>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</si>
  <si>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</si>
  <si>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</si>
  <si>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</si>
  <si>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</si>
  <si>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</si>
  <si>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</si>
  <si>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</si>
  <si>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</si>
  <si>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</si>
  <si>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</si>
  <si>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</si>
  <si>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</si>
  <si>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</si>
  <si>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</si>
  <si>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</si>
  <si>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</si>
  <si>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</si>
  <si>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</si>
  <si>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</si>
  <si>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</si>
  <si>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</si>
  <si>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</si>
  <si>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</si>
  <si>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</si>
  <si>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</si>
  <si>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</si>
  <si>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</si>
  <si>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</si>
  <si>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</si>
  <si>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</si>
  <si>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</si>
  <si>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</si>
  <si>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</si>
  <si>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</si>
  <si>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</si>
  <si>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</si>
  <si>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</si>
  <si>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</si>
  <si>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</si>
  <si>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</si>
  <si>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</si>
  <si>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</si>
  <si>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</si>
  <si>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</si>
  <si>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</si>
  <si>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</si>
  <si>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</si>
  <si>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</si>
  <si>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</si>
  <si>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</si>
  <si>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</si>
  <si>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</si>
  <si>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</si>
  <si>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</si>
  <si>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</si>
  <si>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</si>
  <si>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</si>
  <si>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</si>
  <si>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</si>
  <si>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</si>
  <si>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</si>
  <si>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</si>
  <si>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</si>
  <si>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</si>
  <si>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</si>
  <si>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</si>
  <si>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</si>
  <si>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</si>
  <si>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</si>
  <si>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</si>
  <si>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</si>
  <si>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</si>
  <si>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</si>
  <si>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</si>
  <si>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</si>
  <si>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</si>
  <si>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</si>
  <si>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</si>
  <si>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</si>
  <si>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</si>
  <si>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</si>
  <si>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</si>
  <si>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</si>
  <si>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</si>
  <si>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</si>
  <si>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</si>
  <si>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</si>
  <si>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</si>
  <si>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</si>
  <si>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</si>
  <si>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</si>
  <si>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</si>
  <si>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</si>
  <si>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</si>
  <si>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</si>
  <si>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</si>
  <si>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</si>
  <si>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</si>
  <si>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</si>
  <si>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</si>
  <si>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</si>
  <si>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</si>
  <si>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</si>
  <si>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</si>
  <si>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</si>
  <si>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</si>
  <si>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</si>
  <si>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</si>
  <si>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</si>
  <si>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</si>
  <si>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</si>
  <si>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</si>
  <si>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</si>
  <si>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</si>
  <si>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</si>
  <si>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</si>
  <si>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</si>
  <si>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</si>
  <si>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</si>
  <si>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</si>
  <si>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</si>
  <si>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</si>
  <si>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</si>
  <si>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</si>
  <si>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</si>
  <si>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</si>
  <si>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</si>
  <si>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</si>
  <si>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</si>
  <si>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</si>
  <si>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</si>
  <si>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</si>
  <si>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</si>
  <si>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</si>
  <si>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</si>
  <si>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</si>
  <si>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</si>
  <si>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</si>
  <si>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</si>
  <si>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</si>
  <si>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</si>
  <si>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</si>
  <si>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</si>
  <si>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</si>
  <si>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</si>
  <si>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</si>
  <si>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</si>
  <si>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</si>
  <si>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</si>
  <si>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</si>
  <si>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</si>
  <si>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</si>
  <si>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</si>
  <si>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</si>
  <si>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</si>
  <si>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</si>
  <si>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</si>
  <si>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</si>
  <si>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</si>
  <si>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</si>
  <si>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</si>
  <si>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</si>
  <si>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</si>
  <si>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</si>
  <si>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</si>
  <si>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</si>
  <si>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</si>
  <si>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</si>
  <si>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</si>
  <si>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</si>
  <si>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</si>
  <si>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</si>
  <si>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</si>
  <si>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</si>
  <si>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</si>
  <si>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</si>
  <si>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</si>
  <si>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</si>
  <si>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</si>
  <si>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</si>
  <si>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</si>
  <si>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</si>
  <si>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</si>
  <si>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</si>
  <si>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</si>
  <si>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</si>
  <si>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</si>
  <si>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</si>
  <si>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</si>
  <si>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</si>
  <si>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</si>
  <si>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</si>
  <si>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</si>
  <si>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</si>
  <si>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</si>
  <si>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</si>
  <si>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</si>
  <si>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</si>
  <si>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</si>
  <si>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</si>
  <si>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</si>
  <si>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</si>
  <si>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</si>
  <si>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</si>
  <si>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</si>
  <si>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</si>
  <si>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</si>
  <si>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</si>
  <si>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</si>
  <si>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</si>
  <si>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</si>
  <si>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</si>
  <si>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</si>
  <si>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</si>
  <si>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</si>
  <si>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</si>
  <si>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</si>
  <si>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</si>
  <si>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</si>
  <si>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</si>
  <si>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</si>
  <si>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</si>
  <si>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</si>
  <si>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</si>
  <si>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</si>
  <si>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</si>
  <si>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</si>
  <si>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</si>
  <si>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</si>
  <si>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</si>
  <si>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</si>
  <si>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</si>
  <si>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</si>
  <si>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</si>
  <si>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</si>
  <si>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</si>
  <si>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</si>
  <si>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</si>
  <si>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</si>
  <si>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</si>
  <si>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</si>
  <si>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</si>
  <si>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</si>
  <si>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</si>
  <si>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</si>
  <si>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</si>
  <si>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</si>
  <si>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</si>
  <si>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</si>
  <si>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</si>
  <si>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</si>
  <si>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</si>
  <si>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</si>
  <si>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</si>
  <si>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</si>
  <si>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</si>
  <si>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</si>
  <si>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</si>
  <si>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</si>
  <si>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</si>
  <si>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</si>
  <si>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</si>
  <si>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</si>
  <si>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</si>
  <si>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</si>
  <si>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</si>
  <si>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</si>
  <si>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</si>
  <si>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</si>
  <si>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</si>
  <si>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</si>
  <si>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</si>
  <si>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</si>
  <si>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</si>
  <si>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</si>
  <si>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</si>
  <si>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</si>
  <si>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</si>
  <si>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</si>
  <si>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</si>
  <si>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</si>
  <si>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</si>
  <si>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</si>
  <si>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</si>
  <si>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</si>
  <si>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</si>
  <si>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</si>
  <si>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</si>
  <si>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</si>
  <si>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</si>
  <si>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</si>
  <si>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</si>
  <si>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</si>
  <si>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</si>
  <si>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</si>
  <si>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</si>
  <si>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</si>
  <si>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</si>
  <si>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</si>
  <si>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</si>
  <si>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</si>
  <si>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</si>
  <si>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</si>
  <si>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</si>
  <si>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</si>
  <si>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</si>
  <si>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</si>
  <si>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</si>
  <si>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</si>
  <si>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</si>
  <si>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</si>
  <si>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</si>
  <si>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</si>
  <si>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</si>
  <si>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</si>
  <si>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</si>
  <si>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</si>
  <si>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</si>
  <si>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</si>
  <si>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</si>
  <si>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</si>
  <si>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</si>
  <si>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</si>
  <si>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</si>
  <si>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</si>
  <si>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</si>
  <si>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</si>
  <si>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</si>
  <si>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</si>
  <si>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</si>
  <si>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</si>
  <si>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</si>
  <si>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</si>
  <si>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</si>
  <si>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</si>
  <si>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</si>
  <si>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</si>
  <si>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</si>
  <si>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</si>
  <si>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</si>
  <si>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</si>
  <si>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</si>
  <si>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</si>
  <si>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</si>
  <si>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</si>
  <si>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</si>
  <si>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</si>
  <si>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</si>
  <si>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</si>
  <si>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</si>
  <si>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</si>
  <si>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</si>
  <si>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</si>
  <si>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</si>
  <si>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</si>
  <si>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</si>
  <si>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</si>
  <si>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</si>
  <si>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</si>
  <si>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</si>
  <si>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</si>
  <si>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</si>
  <si>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</si>
  <si>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</si>
  <si>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</si>
  <si>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</si>
  <si>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</si>
  <si>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</si>
  <si>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</si>
  <si>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</si>
  <si>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</si>
  <si>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</si>
  <si>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</si>
  <si>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</si>
  <si>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</si>
  <si>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</si>
  <si>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</si>
  <si>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</si>
  <si>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</si>
  <si>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</si>
  <si>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</si>
  <si>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</si>
  <si>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</si>
  <si>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</si>
  <si>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</si>
  <si>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</si>
  <si>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</si>
  <si>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</si>
  <si>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</si>
  <si>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</si>
  <si>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</si>
  <si>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</si>
  <si>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</si>
  <si>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</si>
  <si>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</si>
  <si>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</si>
  <si>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</si>
  <si>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</si>
  <si>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</si>
  <si>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</si>
  <si>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</si>
  <si>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</si>
  <si>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</si>
  <si>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</si>
  <si>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</si>
  <si>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</si>
  <si>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</si>
  <si>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</si>
  <si>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</si>
  <si>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</si>
  <si>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</si>
  <si>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</si>
  <si>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</si>
  <si>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</si>
  <si>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</si>
  <si>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</si>
  <si>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</si>
  <si>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</si>
  <si>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</si>
  <si>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</si>
  <si>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</si>
  <si>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</si>
  <si>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</si>
  <si>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</si>
  <si>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</si>
  <si>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</si>
  <si>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</si>
  <si>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</si>
  <si>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</si>
  <si>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</si>
  <si>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</si>
  <si>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</si>
  <si>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</si>
  <si>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</si>
  <si>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</si>
  <si>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</si>
  <si>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</si>
  <si>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</si>
  <si>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</si>
  <si>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</si>
  <si>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</si>
  <si>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</si>
  <si>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</si>
  <si>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</si>
  <si>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</si>
  <si>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</si>
  <si>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</si>
  <si>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</si>
  <si>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</si>
  <si>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</si>
  <si>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</si>
  <si>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</si>
  <si>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</si>
  <si>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</si>
  <si>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</si>
  <si>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</si>
  <si>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</si>
  <si>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</si>
  <si>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</si>
  <si>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</si>
  <si>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</si>
  <si>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</si>
  <si>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</si>
  <si>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</si>
  <si>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</si>
  <si>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</si>
  <si>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</si>
  <si>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</si>
  <si>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</si>
  <si>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</si>
  <si>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</si>
  <si>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</si>
  <si>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</si>
  <si>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</si>
  <si>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</si>
  <si>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</si>
  <si>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</si>
  <si>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</si>
  <si>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</si>
  <si>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</si>
  <si>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</si>
  <si>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</si>
  <si>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</si>
  <si>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</si>
  <si>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</si>
  <si>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</si>
  <si>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</si>
  <si>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</si>
  <si>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</si>
  <si>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</si>
  <si>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</si>
  <si>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</si>
  <si>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</si>
  <si>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</si>
  <si>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</si>
  <si>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</si>
  <si>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</si>
  <si>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</si>
  <si>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</si>
  <si>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</si>
  <si>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</si>
  <si>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</si>
  <si>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</si>
  <si>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</si>
  <si>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</si>
  <si>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</si>
  <si>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</si>
  <si>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</si>
  <si>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</si>
  <si>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</si>
  <si>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</si>
  <si>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</si>
  <si>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</si>
  <si>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</si>
  <si>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</si>
  <si>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</si>
  <si>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</si>
  <si>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</si>
  <si>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</si>
  <si>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</si>
  <si>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</si>
  <si>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</si>
  <si>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</si>
  <si>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</si>
  <si>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</si>
  <si>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</si>
  <si>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</si>
  <si>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</si>
  <si>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</si>
  <si>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</si>
  <si>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</si>
  <si>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</si>
  <si>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</si>
  <si>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</si>
  <si>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</si>
  <si>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</si>
  <si>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</si>
  <si>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</si>
  <si>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</si>
  <si>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</si>
  <si>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</si>
  <si>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</si>
  <si>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</si>
  <si>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</si>
  <si>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</si>
  <si>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</si>
  <si>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</si>
  <si>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</si>
  <si>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</si>
  <si>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</si>
  <si>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</si>
  <si>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</si>
  <si>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</si>
  <si>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</si>
  <si>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</si>
  <si>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</si>
  <si>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</si>
  <si>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</si>
  <si>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</si>
  <si>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</si>
  <si>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</si>
  <si>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</si>
  <si>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</si>
  <si>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</si>
  <si>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</si>
  <si>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</si>
  <si>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</si>
  <si>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</si>
  <si>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</si>
  <si>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</si>
  <si>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</si>
  <si>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</si>
  <si>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</si>
  <si>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</si>
  <si>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</si>
  <si>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</si>
  <si>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</si>
  <si>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</si>
  <si>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</si>
  <si>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</si>
  <si>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</si>
  <si>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</si>
  <si>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</si>
  <si>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</si>
  <si>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</si>
  <si>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</si>
  <si>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</si>
  <si>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</si>
  <si>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</si>
  <si>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</si>
  <si>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</si>
  <si>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</si>
  <si>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</si>
  <si>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</si>
  <si>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</si>
  <si>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</si>
  <si>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</si>
  <si>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</si>
  <si>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</si>
  <si>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</si>
  <si>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</si>
  <si>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</si>
  <si>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</si>
  <si>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</si>
  <si>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</si>
  <si>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</si>
  <si>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</si>
  <si>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</si>
  <si>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</si>
  <si>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</si>
  <si>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</si>
  <si>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</si>
  <si>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</si>
  <si>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</si>
  <si>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</si>
  <si>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</si>
  <si>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</si>
  <si>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</si>
  <si>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</si>
  <si>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</si>
  <si>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</si>
  <si>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</si>
  <si>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</si>
  <si>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</si>
  <si>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</si>
  <si>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</si>
  <si>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</si>
  <si>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</si>
  <si>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</si>
  <si>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</si>
  <si>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</si>
  <si>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</si>
  <si>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</si>
  <si>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</si>
  <si>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</si>
  <si>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</si>
  <si>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</si>
  <si>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</si>
  <si>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</si>
  <si>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</si>
  <si>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</si>
  <si>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</si>
  <si>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</si>
  <si>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</si>
  <si>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</si>
  <si>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</si>
  <si>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</si>
  <si>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</si>
  <si>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</si>
  <si>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</si>
  <si>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</si>
  <si>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</si>
  <si>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</si>
  <si>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</si>
  <si>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</si>
  <si>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</si>
  <si>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</si>
  <si>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</si>
  <si>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</si>
  <si>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</si>
  <si>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</si>
  <si>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</si>
  <si>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</si>
  <si>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</si>
  <si>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</si>
  <si>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</si>
  <si>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</si>
  <si>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</si>
  <si>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</si>
  <si>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</si>
  <si>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</si>
  <si>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</si>
  <si>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</si>
  <si>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</si>
  <si>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</si>
  <si>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</si>
  <si>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</si>
  <si>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</si>
  <si>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</si>
  <si>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</si>
  <si>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</si>
  <si>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</si>
  <si>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</si>
  <si>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</si>
  <si>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</si>
  <si>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</si>
  <si>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</si>
  <si>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</si>
  <si>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</si>
  <si>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</si>
  <si>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</si>
  <si>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</si>
  <si>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</si>
  <si>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</si>
  <si>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</si>
  <si>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</si>
  <si>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</si>
  <si>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</si>
  <si>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</si>
  <si>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</si>
  <si>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</si>
  <si>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</si>
  <si>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</si>
  <si>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</si>
  <si>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</si>
  <si>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</si>
  <si>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</si>
  <si>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</si>
  <si>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</si>
  <si>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</si>
  <si>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</si>
  <si>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</si>
  <si>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</si>
  <si>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</si>
  <si>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</si>
  <si>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</si>
  <si>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</si>
  <si>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</si>
  <si>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</si>
  <si>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</si>
  <si>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</si>
  <si>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</si>
  <si>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</si>
  <si>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</si>
  <si>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</si>
  <si>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</si>
  <si>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</si>
  <si>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</si>
  <si>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</si>
  <si>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</si>
  <si>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</si>
  <si>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</si>
  <si>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</si>
  <si>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</si>
  <si>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</si>
  <si>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</si>
  <si>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</si>
  <si>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</si>
  <si>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</si>
  <si>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</si>
  <si>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</si>
  <si>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</si>
  <si>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</si>
  <si>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</si>
  <si>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</si>
  <si>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</si>
  <si>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</si>
  <si>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</si>
  <si>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</si>
  <si>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</si>
  <si>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</si>
  <si>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</si>
  <si>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</si>
  <si>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</si>
  <si>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</si>
  <si>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</si>
  <si>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</si>
  <si>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</si>
  <si>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</si>
  <si>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</si>
  <si>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</si>
  <si>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</si>
  <si>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</si>
  <si>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</si>
  <si>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</si>
  <si>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</si>
  <si>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</si>
  <si>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</si>
  <si>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</si>
  <si>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</si>
  <si>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</si>
  <si>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</si>
  <si>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</si>
  <si>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</si>
  <si>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</si>
  <si>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</si>
  <si>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</si>
  <si>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</si>
  <si>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</si>
  <si>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</si>
  <si>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</si>
  <si>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</si>
  <si>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</si>
  <si>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</si>
  <si>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</si>
  <si>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</si>
  <si>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</si>
  <si>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</si>
  <si>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</si>
  <si>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</si>
  <si>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</si>
  <si>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</si>
  <si>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</si>
  <si>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</si>
  <si>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</si>
  <si>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</si>
  <si>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</si>
  <si>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</si>
  <si>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</si>
  <si>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</si>
  <si>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</si>
  <si>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</si>
  <si>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</si>
  <si>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</si>
  <si>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</si>
  <si>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</si>
  <si>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</si>
  <si>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</si>
  <si>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</si>
  <si>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</si>
  <si>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</si>
  <si>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</si>
  <si>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</si>
  <si>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</si>
  <si>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</si>
  <si>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</si>
  <si>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</si>
  <si>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</si>
  <si>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</si>
  <si>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</si>
  <si>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</si>
  <si>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</si>
  <si>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</si>
  <si>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</si>
  <si>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</si>
  <si>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</si>
  <si>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</si>
  <si>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</si>
  <si>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</si>
  <si>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</si>
  <si>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</si>
  <si>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</si>
  <si>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</si>
  <si>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</si>
  <si>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</si>
  <si>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</si>
  <si>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</si>
  <si>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</si>
  <si>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</si>
  <si>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</si>
  <si>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</si>
  <si>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</si>
  <si>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</si>
  <si>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</si>
  <si>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</si>
  <si>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</si>
  <si>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</si>
  <si>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</si>
  <si>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</si>
  <si>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</si>
  <si>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</si>
  <si>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</si>
  <si>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</si>
  <si>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</si>
  <si>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</si>
  <si>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</si>
  <si>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</si>
  <si>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</si>
  <si>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</si>
  <si>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</si>
  <si>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</si>
  <si>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</si>
  <si>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</si>
  <si>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</si>
  <si>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</si>
  <si>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</si>
  <si>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</si>
  <si>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</si>
  <si>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</si>
  <si>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</si>
  <si>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</si>
  <si>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</si>
  <si>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</si>
  <si>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</si>
  <si>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</si>
  <si>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</si>
  <si>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</si>
  <si>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</si>
  <si>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</si>
  <si>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</si>
  <si>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</si>
  <si>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</si>
  <si>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</si>
  <si>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</si>
  <si>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</si>
  <si>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</si>
  <si>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</si>
  <si>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</si>
  <si>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</si>
  <si>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</si>
  <si>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</si>
  <si>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</si>
  <si>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</si>
  <si>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</si>
  <si>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</si>
  <si>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</si>
  <si>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</si>
  <si>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</si>
  <si>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</si>
  <si>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</si>
  <si>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</si>
  <si>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</si>
  <si>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</si>
  <si>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</si>
  <si>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</si>
  <si>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</si>
  <si>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</si>
  <si>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</si>
  <si>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</si>
  <si>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</si>
  <si>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</si>
  <si>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</si>
  <si>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</si>
  <si>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</si>
  <si>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</si>
  <si>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</si>
  <si>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</si>
  <si>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</si>
  <si>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</si>
  <si>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</si>
  <si>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</si>
  <si>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</si>
  <si>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</si>
  <si>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</si>
  <si>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</si>
  <si>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</si>
  <si>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</si>
  <si>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</si>
  <si>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</si>
  <si>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</si>
  <si>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</si>
  <si>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</si>
  <si>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</si>
  <si>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</si>
  <si>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</si>
  <si>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</si>
  <si>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</si>
  <si>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</si>
  <si>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</si>
  <si>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</si>
  <si>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</si>
  <si>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</si>
  <si>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</si>
  <si>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</si>
  <si>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</si>
  <si>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</si>
  <si>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</si>
  <si>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</si>
  <si>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</si>
  <si>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</si>
  <si>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</si>
  <si>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</si>
  <si>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</si>
  <si>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</si>
  <si>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</si>
  <si>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</si>
  <si>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</si>
  <si>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</si>
  <si>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</si>
  <si>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</si>
  <si>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</si>
  <si>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</si>
  <si>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</si>
  <si>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</si>
  <si>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</si>
  <si>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</si>
  <si>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</si>
  <si>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</si>
  <si>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</si>
  <si>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</si>
  <si>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</si>
  <si>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</si>
  <si>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</si>
  <si>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</si>
  <si>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</si>
  <si>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</si>
  <si>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</si>
  <si>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</si>
  <si>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</si>
  <si>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</si>
  <si>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</si>
  <si>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</si>
  <si>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</si>
  <si>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</si>
  <si>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</si>
  <si>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</si>
  <si>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</si>
  <si>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</si>
  <si>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</si>
  <si>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</si>
  <si>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</si>
  <si>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</si>
  <si>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</si>
  <si>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</si>
  <si>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</si>
  <si>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</si>
  <si>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</si>
  <si>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</si>
  <si>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</si>
  <si>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</si>
  <si>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</si>
  <si>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</si>
  <si>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</si>
  <si>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</si>
  <si>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</si>
  <si>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</si>
  <si>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</si>
  <si>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</si>
  <si>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</si>
  <si>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</si>
  <si>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</si>
  <si>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</si>
  <si>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</si>
  <si>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</si>
  <si>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</si>
  <si>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</si>
  <si>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</si>
  <si>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</si>
  <si>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</si>
  <si>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</si>
  <si>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</si>
  <si>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</si>
  <si>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</si>
  <si>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</si>
  <si>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</si>
  <si>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</si>
  <si>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</si>
  <si>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</si>
  <si>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</si>
  <si>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</si>
  <si>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</si>
  <si>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</si>
  <si>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</si>
  <si>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</si>
  <si>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</si>
  <si>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</si>
  <si>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</si>
  <si>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</si>
  <si>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</si>
  <si>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</si>
  <si>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</si>
  <si>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</si>
  <si>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</si>
  <si>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</si>
  <si>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</si>
  <si>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</si>
  <si>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</si>
  <si>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</si>
  <si>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</si>
  <si>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</si>
  <si>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</si>
  <si>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</si>
  <si>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</si>
  <si>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</si>
  <si>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</si>
  <si>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</si>
  <si>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</si>
  <si>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</si>
  <si>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</si>
  <si>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</si>
  <si>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</si>
  <si>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</si>
  <si>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</si>
  <si>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</si>
  <si>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</si>
  <si>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</si>
  <si>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</si>
  <si>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</si>
  <si>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</si>
  <si>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</si>
  <si>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</si>
  <si>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</si>
  <si>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</si>
  <si>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</si>
  <si>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</si>
  <si>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</si>
  <si>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</si>
  <si>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</si>
  <si>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</si>
  <si>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</si>
  <si>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</si>
  <si>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</si>
  <si>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</si>
  <si>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</si>
  <si>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</si>
  <si>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</si>
  <si>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</si>
  <si>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</si>
  <si>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</si>
  <si>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</si>
  <si>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</si>
  <si>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</si>
  <si>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</si>
  <si>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</si>
  <si>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</si>
  <si>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</si>
  <si>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</si>
  <si>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</si>
  <si>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</si>
  <si>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</si>
  <si>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</si>
  <si>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</si>
  <si>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</si>
  <si>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</si>
  <si>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</si>
  <si>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</si>
  <si>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</si>
  <si>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</si>
  <si>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</si>
  <si>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</si>
  <si>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</si>
  <si>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</si>
  <si>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</si>
  <si>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</si>
  <si>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</si>
  <si>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</si>
  <si>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</si>
  <si>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</si>
  <si>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</si>
  <si>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</si>
  <si>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</si>
  <si>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</si>
  <si>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</si>
  <si>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</si>
  <si>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</si>
  <si>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</si>
  <si>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</si>
  <si>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</si>
  <si>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</si>
  <si>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</si>
  <si>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</si>
  <si>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</si>
  <si>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</si>
  <si>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</si>
  <si>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</si>
  <si>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</si>
  <si>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</si>
  <si>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</si>
  <si>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</si>
  <si>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</si>
  <si>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</si>
  <si>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</si>
  <si>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</si>
  <si>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</si>
  <si>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</si>
  <si>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</si>
  <si>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</si>
  <si>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</si>
  <si>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</si>
  <si>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</si>
  <si>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</si>
  <si>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</si>
  <si>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</si>
  <si>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</si>
  <si>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</si>
  <si>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</si>
  <si>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</si>
  <si>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</si>
  <si>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</si>
  <si>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</si>
  <si>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</si>
  <si>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</si>
  <si>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</si>
  <si>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</si>
  <si>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</si>
  <si>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</si>
  <si>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</si>
  <si>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</si>
  <si>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</si>
  <si>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</si>
  <si>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</si>
  <si>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</si>
  <si>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</si>
  <si>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</si>
  <si>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</si>
  <si>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</si>
  <si>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</si>
  <si>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</si>
  <si>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</si>
  <si>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</si>
  <si>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</si>
  <si>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</si>
  <si>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</si>
  <si>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</si>
  <si>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</si>
  <si>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</si>
  <si>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</si>
  <si>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</si>
  <si>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</si>
  <si>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</si>
  <si>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</si>
  <si>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</si>
  <si>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</si>
  <si>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</si>
  <si>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</si>
  <si>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</si>
  <si>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</si>
  <si>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</si>
  <si>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</si>
  <si>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</si>
  <si>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</si>
  <si>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</si>
  <si>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</si>
  <si>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</si>
  <si>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</si>
  <si>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</si>
  <si>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</si>
  <si>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</si>
  <si>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</si>
  <si>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</si>
  <si>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</si>
  <si>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</si>
  <si>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</si>
  <si>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</si>
  <si>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</si>
  <si>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</si>
  <si>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</si>
  <si>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</si>
  <si>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</si>
  <si>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</si>
  <si>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</si>
  <si>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</si>
  <si>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</si>
  <si>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</si>
  <si>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</si>
  <si>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</si>
  <si>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</si>
  <si>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</si>
  <si>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</si>
  <si>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</si>
  <si>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</si>
  <si>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</si>
  <si>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</si>
  <si>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</si>
  <si>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</si>
  <si>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</si>
  <si>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</si>
  <si>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</si>
  <si>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</si>
  <si>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</si>
  <si>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</si>
  <si>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</si>
  <si>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</si>
  <si>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</si>
  <si>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</si>
  <si>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</si>
  <si>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</si>
  <si>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</si>
  <si>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</si>
  <si>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</si>
  <si>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</si>
  <si>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</si>
  <si>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</si>
  <si>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</si>
  <si>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</si>
  <si>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</si>
  <si>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</si>
  <si>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</si>
  <si>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</si>
  <si>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</si>
  <si>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</si>
  <si>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</si>
  <si>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</si>
  <si>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</si>
  <si>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</si>
  <si>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</si>
  <si>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</si>
  <si>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</si>
  <si>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</si>
  <si>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</si>
  <si>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</si>
  <si>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</si>
  <si>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</si>
  <si>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</si>
  <si>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</si>
  <si>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</si>
  <si>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</si>
  <si>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</si>
  <si>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</si>
  <si>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</si>
  <si>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</si>
  <si>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</si>
  <si>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</si>
  <si>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</si>
  <si>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</si>
  <si>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</si>
  <si>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</si>
  <si>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</si>
  <si>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</si>
  <si>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</si>
  <si>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</si>
  <si>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</si>
  <si>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</si>
  <si>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</si>
  <si>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</si>
  <si>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</si>
  <si>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</si>
  <si>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</si>
  <si>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</si>
  <si>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</si>
  <si>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</si>
  <si>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</si>
  <si>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</si>
  <si>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</si>
  <si>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</si>
  <si>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</si>
  <si>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</si>
  <si>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</si>
  <si>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</si>
  <si>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</si>
  <si>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</si>
  <si>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</si>
  <si>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</si>
  <si>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</si>
  <si>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</si>
  <si>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</si>
  <si>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</si>
  <si>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</si>
  <si>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</si>
  <si>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</si>
  <si>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</si>
  <si>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</si>
  <si>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</si>
  <si>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</si>
  <si>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</si>
  <si>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</si>
  <si>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</si>
  <si>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</si>
  <si>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</si>
  <si>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</si>
  <si>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</si>
  <si>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</si>
  <si>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</si>
  <si>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</si>
  <si>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</si>
  <si>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</si>
  <si>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</si>
  <si>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</si>
  <si>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</si>
  <si>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</si>
  <si>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</si>
  <si>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</si>
  <si>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</si>
  <si>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</si>
  <si>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</si>
  <si>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</si>
  <si>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</si>
  <si>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</si>
  <si>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</si>
  <si>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</si>
  <si>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</si>
  <si>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</si>
  <si>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</si>
  <si>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</si>
  <si>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</si>
  <si>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</si>
  <si>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</si>
  <si>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</si>
  <si>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</si>
  <si>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</si>
  <si>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</si>
  <si>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</si>
  <si>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</si>
  <si>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</si>
  <si>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</si>
  <si>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</si>
  <si>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</si>
  <si>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</si>
  <si>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</si>
  <si>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</si>
  <si>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</si>
  <si>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</si>
  <si>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</si>
  <si>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</si>
  <si>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</si>
  <si>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</si>
  <si>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</si>
  <si>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</si>
  <si>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</si>
  <si>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</si>
  <si>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</si>
  <si>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</si>
  <si>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</si>
  <si>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</si>
  <si>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</si>
  <si>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</si>
  <si>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</si>
  <si>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</si>
  <si>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</si>
  <si>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</si>
  <si>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</si>
  <si>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</si>
  <si>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</si>
  <si>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</si>
  <si>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</si>
  <si>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</si>
  <si>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</si>
  <si>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</si>
  <si>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</si>
  <si>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</si>
  <si>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</si>
  <si>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</si>
  <si>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</si>
  <si>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</si>
  <si>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</si>
  <si>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</si>
  <si>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</si>
  <si>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</si>
  <si>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</si>
  <si>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</si>
  <si>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</si>
  <si>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</si>
  <si>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</si>
  <si>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</si>
  <si>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</si>
  <si>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</si>
  <si>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</si>
  <si>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</si>
  <si>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</si>
  <si>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</si>
  <si>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</si>
  <si>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</si>
  <si>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</si>
  <si>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</si>
  <si>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</si>
  <si>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</si>
  <si>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</si>
  <si>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</si>
  <si>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</si>
  <si>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</si>
  <si>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</si>
  <si>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</si>
  <si>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</si>
  <si>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</si>
  <si>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</si>
  <si>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</si>
  <si>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</si>
  <si>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</si>
  <si>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</si>
  <si>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</si>
  <si>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</si>
  <si>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</si>
  <si>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</si>
  <si>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</si>
  <si>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</si>
  <si>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</si>
  <si>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</si>
  <si>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</si>
  <si>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</si>
  <si>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</si>
  <si>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</si>
  <si>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</si>
  <si>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</si>
  <si>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</si>
  <si>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</si>
  <si>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</si>
  <si>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</si>
  <si>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</si>
  <si>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</si>
  <si>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</si>
  <si>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</si>
  <si>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</si>
  <si>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</si>
  <si>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</si>
  <si>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</si>
  <si>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</si>
  <si>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</si>
  <si>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</si>
  <si>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</si>
  <si>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</si>
  <si>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</si>
  <si>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</si>
  <si>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</si>
  <si>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</si>
  <si>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</si>
  <si>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</si>
  <si>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</si>
  <si>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</si>
  <si>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</si>
  <si>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</si>
  <si>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</si>
  <si>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</si>
  <si>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</si>
  <si>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</si>
  <si>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</si>
  <si>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</si>
  <si>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</si>
  <si>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</si>
  <si>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</si>
  <si>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</si>
  <si>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</si>
  <si>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</si>
  <si>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</si>
  <si>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</si>
  <si>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</si>
  <si>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</si>
  <si>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</si>
  <si>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</si>
  <si>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</si>
  <si>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</si>
  <si>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</si>
  <si>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</si>
  <si>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</si>
  <si>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</si>
  <si>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</si>
  <si>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</si>
  <si>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</si>
  <si>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</si>
  <si>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</si>
  <si>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</si>
  <si>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</si>
  <si>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</si>
  <si>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</si>
  <si>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</si>
  <si>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</si>
  <si>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</si>
  <si>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</si>
  <si>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</si>
  <si>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</si>
  <si>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</si>
  <si>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</si>
  <si>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</si>
  <si>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</si>
  <si>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</si>
  <si>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</si>
  <si>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</si>
  <si>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</si>
  <si>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</si>
  <si>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</si>
  <si>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</si>
  <si>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</si>
  <si>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</si>
  <si>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</si>
  <si>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</si>
  <si>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</si>
  <si>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</si>
  <si>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</si>
  <si>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</si>
  <si>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</si>
  <si>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</si>
  <si>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</si>
  <si>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</si>
  <si>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</si>
  <si>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</si>
  <si>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</si>
  <si>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</si>
  <si>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</si>
  <si>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</si>
  <si>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</si>
  <si>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</si>
  <si>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</si>
  <si>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</si>
  <si>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</si>
  <si>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</si>
  <si>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</si>
  <si>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</si>
  <si>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</si>
  <si>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</si>
  <si>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</si>
  <si>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</si>
  <si>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</si>
  <si>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</si>
  <si>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</si>
  <si>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</si>
  <si>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</si>
  <si>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</si>
  <si>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</si>
  <si>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</si>
  <si>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</si>
  <si>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</si>
  <si>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</si>
  <si>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</si>
  <si>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</si>
  <si>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</si>
  <si>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</si>
  <si>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</si>
  <si>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</si>
  <si>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</si>
  <si>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</si>
  <si>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</si>
  <si>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</si>
  <si>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</si>
  <si>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</si>
  <si>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</si>
  <si>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</si>
  <si>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</si>
  <si>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</si>
  <si>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</si>
  <si>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</si>
  <si>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</si>
  <si>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</si>
  <si>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</si>
  <si>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</si>
  <si>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</si>
  <si>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</si>
  <si>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</si>
  <si>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</si>
  <si>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</si>
  <si>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</si>
  <si>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</si>
  <si>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</si>
  <si>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</si>
  <si>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</si>
  <si>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</si>
  <si>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</si>
  <si>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</si>
  <si>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</si>
  <si>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</si>
  <si>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</si>
  <si>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</si>
  <si>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</si>
  <si>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</si>
  <si>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</si>
  <si>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</si>
  <si>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</si>
  <si>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</si>
  <si>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</si>
  <si>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</si>
  <si>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</si>
  <si>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</si>
  <si>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</si>
  <si>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</si>
  <si>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</si>
  <si>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</si>
  <si>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</si>
  <si>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</si>
  <si>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</si>
  <si>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</si>
  <si>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</si>
  <si>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</si>
  <si>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</si>
  <si>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</si>
  <si>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</si>
  <si>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</si>
  <si>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</si>
  <si>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</si>
  <si>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</si>
  <si>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</si>
  <si>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</si>
  <si>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</si>
  <si>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</si>
  <si>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</si>
  <si>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</si>
  <si>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</si>
  <si>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</si>
  <si>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</si>
  <si>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</si>
  <si>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</si>
  <si>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</si>
  <si>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</si>
  <si>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</si>
  <si>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</si>
  <si>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</si>
  <si>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</si>
  <si>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</si>
  <si>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</si>
  <si>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</si>
  <si>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</si>
  <si>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</si>
  <si>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</si>
  <si>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</si>
  <si>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</si>
  <si>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</si>
  <si>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</si>
  <si>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</si>
  <si>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</si>
  <si>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</si>
  <si>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</si>
  <si>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</si>
  <si>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</si>
  <si>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</si>
  <si>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</si>
  <si>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</si>
  <si>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</si>
  <si>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</si>
  <si>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</si>
  <si>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</si>
  <si>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</si>
  <si>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</si>
  <si>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</si>
  <si>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</si>
  <si>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</si>
  <si>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</si>
  <si>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</si>
  <si>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</si>
  <si>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</si>
  <si>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</si>
  <si>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</si>
  <si>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</si>
  <si>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</si>
  <si>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</si>
  <si>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</si>
  <si>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</si>
  <si>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</si>
  <si>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</si>
  <si>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</si>
  <si>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</si>
  <si>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</si>
  <si>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</si>
  <si>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</si>
  <si>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</si>
  <si>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</si>
  <si>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</si>
  <si>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</si>
  <si>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</si>
  <si>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</si>
  <si>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</si>
  <si>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</si>
  <si>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</si>
  <si>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</si>
  <si>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</si>
  <si>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</si>
  <si>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</si>
  <si>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</si>
  <si>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</si>
  <si>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</si>
  <si>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</si>
  <si>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</si>
  <si>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</si>
  <si>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</si>
  <si>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</si>
  <si>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</si>
  <si>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</si>
  <si>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</si>
  <si>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</si>
  <si>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</si>
  <si>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</si>
  <si>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</si>
  <si>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</si>
  <si>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</si>
  <si>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</si>
  <si>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</si>
  <si>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</si>
  <si>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</si>
  <si>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</si>
  <si>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</si>
  <si>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</si>
  <si>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</si>
  <si>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</si>
  <si>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</si>
  <si>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</si>
  <si>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</si>
  <si>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</si>
  <si>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</si>
  <si>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</si>
  <si>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</si>
  <si>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</si>
  <si>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</si>
  <si>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</si>
  <si>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</si>
  <si>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</si>
  <si>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</si>
  <si>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</si>
  <si>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</si>
  <si>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</si>
  <si>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</si>
  <si>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</si>
  <si>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</si>
  <si>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</si>
  <si>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</si>
  <si>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</si>
  <si>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</si>
  <si>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</si>
  <si>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</si>
  <si>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</si>
  <si>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</si>
  <si>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</si>
  <si>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</si>
  <si>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</si>
  <si>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</si>
  <si>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</si>
  <si>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</si>
  <si>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</si>
  <si>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</si>
  <si>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</si>
  <si>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</si>
  <si>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</si>
  <si>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</si>
  <si>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</si>
  <si>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</si>
  <si>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</si>
  <si>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</si>
  <si>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</si>
  <si>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</si>
  <si>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</si>
  <si>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</si>
  <si>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</si>
  <si>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</si>
  <si>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</si>
  <si>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</si>
  <si>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</si>
  <si>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</si>
  <si>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</si>
  <si>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</si>
  <si>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</si>
  <si>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</si>
  <si>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</si>
  <si>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</si>
  <si>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</si>
  <si>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</si>
  <si>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</si>
  <si>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</si>
  <si>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</si>
  <si>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</si>
  <si>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</si>
  <si>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</si>
  <si>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</si>
  <si>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</si>
  <si>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</si>
  <si>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</si>
  <si>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</si>
  <si>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</si>
  <si>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</si>
  <si>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</si>
  <si>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</si>
  <si>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</si>
  <si>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</si>
  <si>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</si>
  <si>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</si>
  <si>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</si>
  <si>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</si>
  <si>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</si>
  <si>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</si>
  <si>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</si>
  <si>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</si>
  <si>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</si>
  <si>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</si>
  <si>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</si>
  <si>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</si>
  <si>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</si>
  <si>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</si>
  <si>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</si>
  <si>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</si>
  <si>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</si>
  <si>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</si>
  <si>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</si>
  <si>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</si>
  <si>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</si>
  <si>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</si>
  <si>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</si>
  <si>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</si>
  <si>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</si>
  <si>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</si>
  <si>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</si>
  <si>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</si>
  <si>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</si>
  <si>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</si>
  <si>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</si>
  <si>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</si>
  <si>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</si>
  <si>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</si>
  <si>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</si>
  <si>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</si>
  <si>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</si>
  <si>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</si>
  <si>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</si>
  <si>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</si>
  <si>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</si>
  <si>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</si>
  <si>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</si>
  <si>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</si>
  <si>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</si>
  <si>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</si>
  <si>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</si>
  <si>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</si>
  <si>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</si>
  <si>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</si>
  <si>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</si>
  <si>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</si>
  <si>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</si>
  <si>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</si>
  <si>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</si>
  <si>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</si>
  <si>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</si>
  <si>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</si>
  <si>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</si>
  <si>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</si>
  <si>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</si>
  <si>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</si>
  <si>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</si>
  <si>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</si>
  <si>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</si>
  <si>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</si>
  <si>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</si>
  <si>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</si>
  <si>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</si>
  <si>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</si>
  <si>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</si>
  <si>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</si>
  <si>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</si>
  <si>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</si>
  <si>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</si>
  <si>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</si>
  <si>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</si>
  <si>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</si>
  <si>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</si>
  <si>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</si>
  <si>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</si>
  <si>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</si>
  <si>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</si>
  <si>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</si>
  <si>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</si>
  <si>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</si>
  <si>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</si>
  <si>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</si>
  <si>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</si>
  <si>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</si>
  <si>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</si>
  <si>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</si>
  <si>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</si>
  <si>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</si>
  <si>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</si>
  <si>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</si>
  <si>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</si>
  <si>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</si>
  <si>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</si>
  <si>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</si>
  <si>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</si>
  <si>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</si>
  <si>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</si>
  <si>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</si>
  <si>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</si>
  <si>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</si>
  <si>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</si>
  <si>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</si>
  <si>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</si>
  <si>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</si>
  <si>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</si>
  <si>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</si>
  <si>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</si>
  <si>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</si>
  <si>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</si>
  <si>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</si>
  <si>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</si>
  <si>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</si>
  <si>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</si>
  <si>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</si>
  <si>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</si>
  <si>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</si>
  <si>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</si>
  <si>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</si>
  <si>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</si>
  <si>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</si>
  <si>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</si>
  <si>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</si>
  <si>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</si>
  <si>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</si>
  <si>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</si>
  <si>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</si>
  <si>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</si>
  <si>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</si>
  <si>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</si>
  <si>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</si>
  <si>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</si>
  <si>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</si>
  <si>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</si>
  <si>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</si>
  <si>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</si>
  <si>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</si>
  <si>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</si>
  <si>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</si>
  <si>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</si>
  <si>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</si>
  <si>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</si>
  <si>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</si>
  <si>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</si>
  <si>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</si>
  <si>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</si>
  <si>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</si>
  <si>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</si>
  <si>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</si>
  <si>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</si>
  <si>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</si>
  <si>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</si>
  <si>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</si>
  <si>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</si>
  <si>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</si>
  <si>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</si>
  <si>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</si>
  <si>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</si>
  <si>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</si>
  <si>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</si>
  <si>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</si>
  <si>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</si>
  <si>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</si>
  <si>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</si>
  <si>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</si>
  <si>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</si>
  <si>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</si>
  <si>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</si>
  <si>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</si>
  <si>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</si>
  <si>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</si>
  <si>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</si>
  <si>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</si>
  <si>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</si>
  <si>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</si>
  <si>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</si>
  <si>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</si>
  <si>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</si>
  <si>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</si>
  <si>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</si>
  <si>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</si>
  <si>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</si>
  <si>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</si>
  <si>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</si>
  <si>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</si>
  <si>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</si>
  <si>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</si>
  <si>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</si>
  <si>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</si>
  <si>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</si>
  <si>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</si>
  <si>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</si>
  <si>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</si>
  <si>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</si>
  <si>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</si>
  <si>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</si>
  <si>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</si>
  <si>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</si>
  <si>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</si>
  <si>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</si>
  <si>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</si>
  <si>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</si>
  <si>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</si>
  <si>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</si>
  <si>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</si>
  <si>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</si>
  <si>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</si>
  <si>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</si>
  <si>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</si>
  <si>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</si>
  <si>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</si>
  <si>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</si>
  <si>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</si>
  <si>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</si>
  <si>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</si>
  <si>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</si>
  <si>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</si>
  <si>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</si>
  <si>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</si>
  <si>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</si>
  <si>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</si>
  <si>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</si>
  <si>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</si>
  <si>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</si>
  <si>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</si>
  <si>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</si>
  <si>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</si>
  <si>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</si>
  <si>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</si>
  <si>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</si>
  <si>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</si>
  <si>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</si>
  <si>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</si>
  <si>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</si>
  <si>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</si>
  <si>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</si>
  <si>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</si>
  <si>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</si>
  <si>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</si>
  <si>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</si>
  <si>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</si>
  <si>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</si>
  <si>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</si>
  <si>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</si>
  <si>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</si>
  <si>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</si>
  <si>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</si>
  <si>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</si>
  <si>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</si>
  <si>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</si>
  <si>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</si>
  <si>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</si>
  <si>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</si>
  <si>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</si>
  <si>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</si>
  <si>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</si>
  <si>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</si>
  <si>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</si>
  <si>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</si>
  <si>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</si>
  <si>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</si>
  <si>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</si>
  <si>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</si>
  <si>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</si>
  <si>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</si>
  <si>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</si>
  <si>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</si>
  <si>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</si>
  <si>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</si>
  <si>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</si>
  <si>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</si>
  <si>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</si>
  <si>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</si>
  <si>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</si>
  <si>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</si>
  <si>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</si>
  <si>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</si>
  <si>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</si>
  <si>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</si>
  <si>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</si>
  <si>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</si>
  <si>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</si>
  <si>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</si>
  <si>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</si>
  <si>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</si>
  <si>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</si>
  <si>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</si>
  <si>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</si>
  <si>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</si>
  <si>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</si>
  <si>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</si>
  <si>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</si>
  <si>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</si>
  <si>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</si>
  <si>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</si>
  <si>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</si>
  <si>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</si>
  <si>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</si>
  <si>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</si>
  <si>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</si>
  <si>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</si>
  <si>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</si>
  <si>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</si>
  <si>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</si>
  <si>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</si>
  <si>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</si>
  <si>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</si>
  <si>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</si>
  <si>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</si>
  <si>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</si>
  <si>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</si>
  <si>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</si>
  <si>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</si>
  <si>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</si>
  <si>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</si>
  <si>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</si>
  <si>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</si>
  <si>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</si>
  <si>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</si>
  <si>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</si>
  <si>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</si>
  <si>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</si>
  <si>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</si>
  <si>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</si>
  <si>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</si>
  <si>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</si>
  <si>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</si>
  <si>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</si>
  <si>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</si>
  <si>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</si>
  <si>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</si>
  <si>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</si>
  <si>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</si>
  <si>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</si>
  <si>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</si>
  <si>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</si>
  <si>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</si>
  <si>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</si>
  <si>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</si>
  <si>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</si>
  <si>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</si>
  <si>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</si>
  <si>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</si>
  <si>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</si>
  <si>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</si>
  <si>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</si>
  <si>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</si>
  <si>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</si>
  <si>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</si>
  <si>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</si>
  <si>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</si>
  <si>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</si>
  <si>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</si>
  <si>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</si>
  <si>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</si>
  <si>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</si>
  <si>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</si>
  <si>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</si>
  <si>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</si>
  <si>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</si>
  <si>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</si>
  <si>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</si>
  <si>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</si>
  <si>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</si>
  <si>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</si>
  <si>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</si>
  <si>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</si>
  <si>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</si>
  <si>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</si>
  <si>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</si>
  <si>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</si>
  <si>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</si>
  <si>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</si>
  <si>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</si>
  <si>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</si>
  <si>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</si>
  <si>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</si>
  <si>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</si>
  <si>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</si>
  <si>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</si>
  <si>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</si>
  <si>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</si>
  <si>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</si>
  <si>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</si>
  <si>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</si>
  <si>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</si>
  <si>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</si>
  <si>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</si>
  <si>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</si>
  <si>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</si>
  <si>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</si>
  <si>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</si>
  <si>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</si>
  <si>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</si>
  <si>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</si>
  <si>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</si>
  <si>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</si>
  <si>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</si>
  <si>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</si>
  <si>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</si>
  <si>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</si>
  <si>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</si>
  <si>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</si>
  <si>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</si>
  <si>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</si>
  <si>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</si>
  <si>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</si>
  <si>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</si>
  <si>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</si>
  <si>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</si>
  <si>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</si>
  <si>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</si>
  <si>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</si>
  <si>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</si>
  <si>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</si>
  <si>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</si>
  <si>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</si>
  <si>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</si>
  <si>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</si>
  <si>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</si>
  <si>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</si>
  <si>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</si>
  <si>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</si>
  <si>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</si>
  <si>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</si>
  <si>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</si>
  <si>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</si>
  <si>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</si>
  <si>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</si>
  <si>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</si>
  <si>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</si>
  <si>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</si>
  <si>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</si>
  <si>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</si>
  <si>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</si>
  <si>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</si>
  <si>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</si>
  <si>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</si>
  <si>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</si>
  <si>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</si>
  <si>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</si>
  <si>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</si>
  <si>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</si>
  <si>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</si>
  <si>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</si>
  <si>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</si>
  <si>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</si>
  <si>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</si>
  <si>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</si>
  <si>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</si>
  <si>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</si>
  <si>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</si>
  <si>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</si>
  <si>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</si>
  <si>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</si>
  <si>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</si>
  <si>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</si>
  <si>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</si>
  <si>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</si>
  <si>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</si>
  <si>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</si>
  <si>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</si>
  <si>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</si>
  <si>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</si>
  <si>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</si>
  <si>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</si>
  <si>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</si>
  <si>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</si>
  <si>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</si>
  <si>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</si>
  <si>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</si>
  <si>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</si>
  <si>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</si>
  <si>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</si>
  <si>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</si>
  <si>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</si>
  <si>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</si>
  <si>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</si>
  <si>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</si>
  <si>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</si>
  <si>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</si>
  <si>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</si>
  <si>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</si>
  <si>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</si>
  <si>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</si>
  <si>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</si>
  <si>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</si>
  <si>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</si>
  <si>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</si>
  <si>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</si>
  <si>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</si>
  <si>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</si>
  <si>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</si>
  <si>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</si>
  <si>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</si>
  <si>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</si>
  <si>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</si>
  <si>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</si>
  <si>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</si>
  <si>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</si>
  <si>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</si>
  <si>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</si>
  <si>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</si>
  <si>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</si>
  <si>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</si>
  <si>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</si>
  <si>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</si>
  <si>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</si>
  <si>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</si>
  <si>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</si>
  <si>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</si>
  <si>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</si>
  <si>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</si>
  <si>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</si>
  <si>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</si>
  <si>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</si>
  <si>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</si>
  <si>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</si>
  <si>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</si>
  <si>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</si>
  <si>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</si>
  <si>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</si>
  <si>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</si>
  <si>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</si>
  <si>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</si>
  <si>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</si>
  <si>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</si>
  <si>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</si>
  <si>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</si>
  <si>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</si>
  <si>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</si>
  <si>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</si>
  <si>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</si>
  <si>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</si>
  <si>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</si>
  <si>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</si>
  <si>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</si>
  <si>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</si>
  <si>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</si>
  <si>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</si>
  <si>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</si>
  <si>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</si>
  <si>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</si>
  <si>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</si>
  <si>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</si>
  <si>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</si>
  <si>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</si>
  <si>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</si>
  <si>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</si>
  <si>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</si>
  <si>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</si>
  <si>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</si>
  <si>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</si>
  <si>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</si>
  <si>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</si>
  <si>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</si>
  <si>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</si>
  <si>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</si>
  <si>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</si>
  <si>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</si>
  <si>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</si>
  <si>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</si>
  <si>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</si>
  <si>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</si>
  <si>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</si>
  <si>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</si>
  <si>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</si>
  <si>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</si>
  <si>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</si>
  <si>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</si>
  <si>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</si>
  <si>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</si>
  <si>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</si>
  <si>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</si>
  <si>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</si>
  <si>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</si>
  <si>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</si>
  <si>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</si>
  <si>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</si>
  <si>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</si>
  <si>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</si>
  <si>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</si>
  <si>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</si>
  <si>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</si>
  <si>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</si>
  <si>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</si>
  <si>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</si>
  <si>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</si>
  <si>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</si>
  <si>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</si>
  <si>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</si>
  <si>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</si>
  <si>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</si>
  <si>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</si>
  <si>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</si>
  <si>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</si>
  <si>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</si>
  <si>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</si>
  <si>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</si>
  <si>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</si>
  <si>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</si>
  <si>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</si>
  <si>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</si>
  <si>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</si>
  <si>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</si>
  <si>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</si>
  <si>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</si>
  <si>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</si>
  <si>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</si>
  <si>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</si>
  <si>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</si>
  <si>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</si>
  <si>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</si>
  <si>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</si>
  <si>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</si>
  <si>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</si>
  <si>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</si>
  <si>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</si>
  <si>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</si>
  <si>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</si>
  <si>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</si>
  <si>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</si>
  <si>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</si>
  <si>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</si>
  <si>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</si>
  <si>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</si>
  <si>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</si>
  <si>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</si>
  <si>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</si>
  <si>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</si>
  <si>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</si>
  <si>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</si>
  <si>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</si>
  <si>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</si>
  <si>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</si>
  <si>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</si>
  <si>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</si>
  <si>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</si>
  <si>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</si>
  <si>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</si>
  <si>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</si>
  <si>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</si>
  <si>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</si>
  <si>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</si>
  <si>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</si>
  <si>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</si>
  <si>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</si>
  <si>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</si>
  <si>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</si>
  <si>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</si>
  <si>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</si>
  <si>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</si>
  <si>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</si>
  <si>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</si>
  <si>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</si>
  <si>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</si>
  <si>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</si>
  <si>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</si>
  <si>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</si>
  <si>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</si>
  <si>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</si>
  <si>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</si>
  <si>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</si>
  <si>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</si>
  <si>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</si>
  <si>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</si>
  <si>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</si>
  <si>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</si>
  <si>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</si>
  <si>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</si>
  <si>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</si>
  <si>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</si>
  <si>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</si>
  <si>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</si>
  <si>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</si>
  <si>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</si>
  <si>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</si>
  <si>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</si>
  <si>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</si>
  <si>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</si>
  <si>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</si>
  <si>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</si>
  <si>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</si>
  <si>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</si>
  <si>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</si>
  <si>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</si>
  <si>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</si>
  <si>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</si>
  <si>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</si>
  <si>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</si>
  <si>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</si>
  <si>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</si>
  <si>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</si>
  <si>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</si>
  <si>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</si>
  <si>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</si>
  <si>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</si>
  <si>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</si>
  <si>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</si>
  <si>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</si>
  <si>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</si>
  <si>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</si>
  <si>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</si>
  <si>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</si>
  <si>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</si>
  <si>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</si>
  <si>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</si>
  <si>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</si>
  <si>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</si>
  <si>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</si>
  <si>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</si>
  <si>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</si>
  <si>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</si>
  <si>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</si>
  <si>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</si>
  <si>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</si>
  <si>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</si>
  <si>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</si>
  <si>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</si>
  <si>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</si>
  <si>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</si>
  <si>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</si>
  <si>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</si>
  <si>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</si>
  <si>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</si>
  <si>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</si>
  <si>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</si>
  <si>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</si>
  <si>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</si>
  <si>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</si>
  <si>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</si>
  <si>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</si>
  <si>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</si>
  <si>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</si>
  <si>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</si>
  <si>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</si>
  <si>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</si>
  <si>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</si>
  <si>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</si>
  <si>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</si>
  <si>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</si>
  <si>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</si>
  <si>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</si>
  <si>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</si>
  <si>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</si>
  <si>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</si>
  <si>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</si>
  <si>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</si>
  <si>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</si>
  <si>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</si>
  <si>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</si>
  <si>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</si>
  <si>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</si>
  <si>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</si>
  <si>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</si>
  <si>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</si>
  <si>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</si>
  <si>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</si>
  <si>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</si>
  <si>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</si>
  <si>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</si>
  <si>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</si>
  <si>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</si>
  <si>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</si>
  <si>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</si>
  <si>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</si>
  <si>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</si>
  <si>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</si>
  <si>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</si>
  <si>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</si>
  <si>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</si>
  <si>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</si>
  <si>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</si>
  <si>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</si>
  <si>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</si>
  <si>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</si>
  <si>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</si>
  <si>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</si>
  <si>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</si>
  <si>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</si>
  <si>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</si>
  <si>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</si>
  <si>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</si>
  <si>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</si>
  <si>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</si>
  <si>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</si>
  <si>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</si>
  <si>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</si>
  <si>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</si>
  <si>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</si>
  <si>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</si>
  <si>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</si>
  <si>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</si>
  <si>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</si>
  <si>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</si>
  <si>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</si>
  <si>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</si>
  <si>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</si>
  <si>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</si>
  <si>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</si>
  <si>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</si>
  <si>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</si>
  <si>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</si>
  <si>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</si>
  <si>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</si>
  <si>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</si>
  <si>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</si>
  <si>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</si>
  <si>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</si>
  <si>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</si>
  <si>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</si>
  <si>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</si>
  <si>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</si>
  <si>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</si>
  <si>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</si>
  <si>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</si>
  <si>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</si>
  <si>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</si>
  <si>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</si>
  <si>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</si>
  <si>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</si>
  <si>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</si>
  <si>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</si>
  <si>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</si>
  <si>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</si>
  <si>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</si>
  <si>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</si>
  <si>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</si>
  <si>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</si>
  <si>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</si>
  <si>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</si>
  <si>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</si>
  <si>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</si>
  <si>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</si>
  <si>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</si>
  <si>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</si>
  <si>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</si>
  <si>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</si>
  <si>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</si>
  <si>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</si>
  <si>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</si>
  <si>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</si>
  <si>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</si>
  <si>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</si>
  <si>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</si>
  <si>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</si>
  <si>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</si>
  <si>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</si>
  <si>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</si>
  <si>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</si>
  <si>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</si>
  <si>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</si>
  <si>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</si>
  <si>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</si>
  <si>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</si>
  <si>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</si>
  <si>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</si>
  <si>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</si>
  <si>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</si>
  <si>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</si>
  <si>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</si>
  <si>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</si>
  <si>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</si>
  <si>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</si>
  <si>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</si>
  <si>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</si>
  <si>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</si>
  <si>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</si>
  <si>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</si>
  <si>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</si>
  <si>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</si>
  <si>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</si>
  <si>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</si>
  <si>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</si>
  <si>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</si>
  <si>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</si>
  <si>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</si>
  <si>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</si>
  <si>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</si>
  <si>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</si>
  <si>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</si>
  <si>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</si>
  <si>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</si>
  <si>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</si>
  <si>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</si>
  <si>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</si>
  <si>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</si>
  <si>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</si>
  <si>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</si>
  <si>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</si>
  <si>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</si>
  <si>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</si>
  <si>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</si>
  <si>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</si>
  <si>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</si>
  <si>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</si>
  <si>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</si>
  <si>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</si>
  <si>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</si>
  <si>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</si>
  <si>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</si>
  <si>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</si>
  <si>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</si>
  <si>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</si>
  <si>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</si>
  <si>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</si>
  <si>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</si>
  <si>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</si>
  <si>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</si>
  <si>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</si>
  <si>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</si>
  <si>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</si>
  <si>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</si>
  <si>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</si>
  <si>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</si>
  <si>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</si>
  <si>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</si>
  <si>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</si>
  <si>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</si>
  <si>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</si>
  <si>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</si>
  <si>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</si>
  <si>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</si>
  <si>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</si>
  <si>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</si>
  <si>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</si>
  <si>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</si>
  <si>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</si>
  <si>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</si>
  <si>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</si>
  <si>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</si>
  <si>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</si>
  <si>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</si>
  <si>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</si>
  <si>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</si>
  <si>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</si>
  <si>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</si>
  <si>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</si>
  <si>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</si>
  <si>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</si>
  <si>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</si>
  <si>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</si>
  <si>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</si>
  <si>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</si>
  <si>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</si>
  <si>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</si>
  <si>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</si>
  <si>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</si>
  <si>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</si>
  <si>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</si>
  <si>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</si>
  <si>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</si>
  <si>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</si>
  <si>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</si>
  <si>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</si>
  <si>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</si>
  <si>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</si>
  <si>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</si>
  <si>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</si>
  <si>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</si>
  <si>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</si>
  <si>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</si>
  <si>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</si>
  <si>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</si>
  <si>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</si>
  <si>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</si>
  <si>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</si>
  <si>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</si>
  <si>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</si>
  <si>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</si>
  <si>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</si>
  <si>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</si>
  <si>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</si>
  <si>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</si>
  <si>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</si>
  <si>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</si>
  <si>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</si>
  <si>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</si>
  <si>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</si>
  <si>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</si>
  <si>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</si>
  <si>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</si>
  <si>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</si>
  <si>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</si>
  <si>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</si>
  <si>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</si>
  <si>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</si>
  <si>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</si>
  <si>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</si>
  <si>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</si>
  <si>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</si>
  <si>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</si>
  <si>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</si>
  <si>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</si>
  <si>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</si>
  <si>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</si>
  <si>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</si>
  <si>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</si>
  <si>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</si>
  <si>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</si>
  <si>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</si>
  <si>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</si>
  <si>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</si>
  <si>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</si>
  <si>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</si>
  <si>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</si>
  <si>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</si>
  <si>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</si>
  <si>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</si>
  <si>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</si>
  <si>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</si>
  <si>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</si>
  <si>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</si>
  <si>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</si>
  <si>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</si>
  <si>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</si>
  <si>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</si>
  <si>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</si>
  <si>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</si>
  <si>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</si>
  <si>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</si>
  <si>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</si>
  <si>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</si>
  <si>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</si>
  <si>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</si>
  <si>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</si>
  <si>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</si>
  <si>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</si>
  <si>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</si>
  <si>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</si>
  <si>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</si>
  <si>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</si>
  <si>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</si>
  <si>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</si>
  <si>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</si>
  <si>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</si>
  <si>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</si>
  <si>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</si>
  <si>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</si>
  <si>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</si>
  <si>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</si>
  <si>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</si>
  <si>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</si>
  <si>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</si>
  <si>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</si>
  <si>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</si>
  <si>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</si>
  <si>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</si>
  <si>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</si>
  <si>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</si>
  <si>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</si>
  <si>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</si>
  <si>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</si>
  <si>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</si>
  <si>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</si>
  <si>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</si>
  <si>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</si>
  <si>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</si>
  <si>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</si>
  <si>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</si>
  <si>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</si>
  <si>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</si>
  <si>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</si>
  <si>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</si>
  <si>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</si>
  <si>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</si>
  <si>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</si>
  <si>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</si>
  <si>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</si>
  <si>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</si>
  <si>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</si>
  <si>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</si>
  <si>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</si>
  <si>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</si>
  <si>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</si>
  <si>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</si>
  <si>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</si>
  <si>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</si>
  <si>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</si>
  <si>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</si>
  <si>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</si>
  <si>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</si>
  <si>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</si>
  <si>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</si>
  <si>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</si>
  <si>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</si>
  <si>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</si>
  <si>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</si>
  <si>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</si>
  <si>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</si>
  <si>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</si>
  <si>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</si>
  <si>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</si>
  <si>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</si>
  <si>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</si>
  <si>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</si>
  <si>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</si>
  <si>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</si>
  <si>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</si>
  <si>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</si>
  <si>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</si>
  <si>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</si>
  <si>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</si>
  <si>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</si>
  <si>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</si>
  <si>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</si>
  <si>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</si>
  <si>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</si>
  <si>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</si>
  <si>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</si>
  <si>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</si>
  <si>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</si>
  <si>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</si>
  <si>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</si>
  <si>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</si>
  <si>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</si>
  <si>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</si>
  <si>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</si>
  <si>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</si>
  <si>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</si>
  <si>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</si>
  <si>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</si>
  <si>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</si>
  <si>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</si>
  <si>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</si>
  <si>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</si>
  <si>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</si>
  <si>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</si>
  <si>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</si>
  <si>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</si>
  <si>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</si>
  <si>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</si>
  <si>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</si>
  <si>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</si>
  <si>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</si>
  <si>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</si>
  <si>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</si>
  <si>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</si>
  <si>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</si>
  <si>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</si>
  <si>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</si>
  <si>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</si>
  <si>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</si>
  <si>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</si>
  <si>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</si>
  <si>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</si>
  <si>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</si>
  <si>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</si>
  <si>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</si>
  <si>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</si>
  <si>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</si>
  <si>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</si>
  <si>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</si>
  <si>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</si>
  <si>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</si>
  <si>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</si>
  <si>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</si>
  <si>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</si>
  <si>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</si>
  <si>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</si>
  <si>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</si>
  <si>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</si>
  <si>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</si>
  <si>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</si>
  <si>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</si>
  <si>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</si>
  <si>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</si>
  <si>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</si>
  <si>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</si>
  <si>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</si>
  <si>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</si>
  <si>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</si>
  <si>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</si>
  <si>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</si>
  <si>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</si>
  <si>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</si>
  <si>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</si>
  <si>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</si>
  <si>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</si>
  <si>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</si>
  <si>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</si>
  <si>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</si>
  <si>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</si>
  <si>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</si>
  <si>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</si>
  <si>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</si>
  <si>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</si>
  <si>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</si>
  <si>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</si>
  <si>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</si>
  <si>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</si>
  <si>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</si>
  <si>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</si>
  <si>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</si>
  <si>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</si>
  <si>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</si>
  <si>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</si>
  <si>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</si>
  <si>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</si>
  <si>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</si>
  <si>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</si>
  <si>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</si>
  <si>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</si>
  <si>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</si>
  <si>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</si>
  <si>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</si>
  <si>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</si>
  <si>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</si>
  <si>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</si>
  <si>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</si>
  <si>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</si>
  <si>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</si>
  <si>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</si>
  <si>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</si>
  <si>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</si>
  <si>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</si>
  <si>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</si>
  <si>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</si>
  <si>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</si>
  <si>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</si>
  <si>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</si>
  <si>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</si>
  <si>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</si>
  <si>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</si>
  <si>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</si>
  <si>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</si>
  <si>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</si>
  <si>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</si>
  <si>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</si>
  <si>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</si>
  <si>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</si>
  <si>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</si>
  <si>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</si>
  <si>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</si>
  <si>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</si>
  <si>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</si>
  <si>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</si>
  <si>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</si>
  <si>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</si>
  <si>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</si>
  <si>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</si>
  <si>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</si>
  <si>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</si>
  <si>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</si>
  <si>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</si>
  <si>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</si>
  <si>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</si>
  <si>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</si>
  <si>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</si>
  <si>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</si>
  <si>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</si>
  <si>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</si>
  <si>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</si>
  <si>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</si>
  <si>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</si>
  <si>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</si>
  <si>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</si>
  <si>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</si>
  <si>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</si>
  <si>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</si>
  <si>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</si>
  <si>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</si>
  <si>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</si>
  <si>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</si>
  <si>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</si>
  <si>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</si>
  <si>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</si>
  <si>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</si>
  <si>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</si>
  <si>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</si>
  <si>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</si>
  <si>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</si>
  <si>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</si>
  <si>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</si>
  <si>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</si>
  <si>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</si>
  <si>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</si>
  <si>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</si>
  <si>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</si>
  <si>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</si>
  <si>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</si>
  <si>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</si>
  <si>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</si>
  <si>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</si>
  <si>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</si>
  <si>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</si>
  <si>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</si>
  <si>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</si>
  <si>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</si>
  <si>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</si>
  <si>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</si>
  <si>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</si>
  <si>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</si>
  <si>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</si>
  <si>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</si>
  <si>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</si>
  <si>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</si>
  <si>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</si>
  <si>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</si>
  <si>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</si>
  <si>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</si>
  <si>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</si>
  <si>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</si>
  <si>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</si>
  <si>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</si>
  <si>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</si>
  <si>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</si>
  <si>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</si>
  <si>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</si>
  <si>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</si>
  <si>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</si>
  <si>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</si>
  <si>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</si>
  <si>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</si>
  <si>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</si>
  <si>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</si>
  <si>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</si>
  <si>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</si>
  <si>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</si>
  <si>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</si>
  <si>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</si>
  <si>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</si>
  <si>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</si>
  <si>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</si>
  <si>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</si>
  <si>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</si>
  <si>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</si>
  <si>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</si>
  <si>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</si>
  <si>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</si>
  <si>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</si>
  <si>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</si>
  <si>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</si>
  <si>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</si>
  <si>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</si>
  <si>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</si>
  <si>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</si>
  <si>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</si>
  <si>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</si>
  <si>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</si>
  <si>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</si>
  <si>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</si>
  <si>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</si>
  <si>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</si>
  <si>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</si>
  <si>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</si>
  <si>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</si>
  <si>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</si>
  <si>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</si>
  <si>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</si>
  <si>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</si>
  <si>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</si>
  <si>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</si>
  <si>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</si>
  <si>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</si>
  <si>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</si>
  <si>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</si>
  <si>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</si>
  <si>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</si>
  <si>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</si>
  <si>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</si>
  <si>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</si>
  <si>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</si>
  <si>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</si>
  <si>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</si>
  <si>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</si>
  <si>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</si>
  <si>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</si>
  <si>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</si>
  <si>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</si>
  <si>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</si>
  <si>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</si>
  <si>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</si>
  <si>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</si>
  <si>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</si>
  <si>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</si>
  <si>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</si>
  <si>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</si>
  <si>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</si>
  <si>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</si>
  <si>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</si>
  <si>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</si>
  <si>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</si>
  <si>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</si>
  <si>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</si>
  <si>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</si>
  <si>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</si>
  <si>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</si>
  <si>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</si>
  <si>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</si>
  <si>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</si>
  <si>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</si>
  <si>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</si>
  <si>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</si>
  <si>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</si>
  <si>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</si>
  <si>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</si>
  <si>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</si>
  <si>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</si>
  <si>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</si>
  <si>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</si>
  <si>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</si>
  <si>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</si>
  <si>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</si>
  <si>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</si>
  <si>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</si>
  <si>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</si>
  <si>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</si>
  <si>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</si>
  <si>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</si>
  <si>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</si>
  <si>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</si>
  <si>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</si>
  <si>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</si>
  <si>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</si>
  <si>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</si>
  <si>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</si>
  <si>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</si>
  <si>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</si>
  <si>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</si>
  <si>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</si>
  <si>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</si>
  <si>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</si>
  <si>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</si>
  <si>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</si>
  <si>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</si>
  <si>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</si>
  <si>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</si>
  <si>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</si>
  <si>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</si>
  <si>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</si>
  <si>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</si>
  <si>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</si>
  <si>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</si>
  <si>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</si>
  <si>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</si>
  <si>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</si>
  <si>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</si>
  <si>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</si>
  <si>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</si>
  <si>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</si>
  <si>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</si>
  <si>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</si>
  <si>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</si>
  <si>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</si>
  <si>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</si>
  <si>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</si>
  <si>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</si>
  <si>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</si>
  <si>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</si>
  <si>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</si>
  <si>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</si>
  <si>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</si>
  <si>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</si>
  <si>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</si>
  <si>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</si>
  <si>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</si>
  <si>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</si>
  <si>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</si>
  <si>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</si>
  <si>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</si>
  <si>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</si>
  <si>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</si>
  <si>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</si>
  <si>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</si>
  <si>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</si>
  <si>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</si>
  <si>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</si>
  <si>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</si>
  <si>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</si>
  <si>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</si>
  <si>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</si>
  <si>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</si>
  <si>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</si>
  <si>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</si>
  <si>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</si>
  <si>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</si>
  <si>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</si>
  <si>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</si>
  <si>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</si>
  <si>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</si>
  <si>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</si>
  <si>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</si>
  <si>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</si>
  <si>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</si>
  <si>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</si>
  <si>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</si>
  <si>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</si>
  <si>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</si>
  <si>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</si>
  <si>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</si>
  <si>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</si>
  <si>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</si>
  <si>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</si>
  <si>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</si>
  <si>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</si>
  <si>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</si>
  <si>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</si>
  <si>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</si>
  <si>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</si>
  <si>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</si>
  <si>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</si>
  <si>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</si>
  <si>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</si>
  <si>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</si>
  <si>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</si>
  <si>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</si>
  <si>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</si>
  <si>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</si>
  <si>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</si>
  <si>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</si>
  <si>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</si>
  <si>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</si>
  <si>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</si>
  <si>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</si>
  <si>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</si>
  <si>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</si>
  <si>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</si>
  <si>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</si>
  <si>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</si>
  <si>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</si>
  <si>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</si>
  <si>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</si>
  <si>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</si>
  <si>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</si>
  <si>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</si>
  <si>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</si>
  <si>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</si>
  <si>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</si>
  <si>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</si>
  <si>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</si>
  <si>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</si>
  <si>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</si>
  <si>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</si>
  <si>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</si>
  <si>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</si>
  <si>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</si>
  <si>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</si>
  <si>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</si>
  <si>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</si>
  <si>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</si>
  <si>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</si>
  <si>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</si>
  <si>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</si>
  <si>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</si>
  <si>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</si>
  <si>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</si>
  <si>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</si>
  <si>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</si>
  <si>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</si>
  <si>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</si>
  <si>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</si>
  <si>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</si>
  <si>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</si>
  <si>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</si>
  <si>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</si>
  <si>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</si>
  <si>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</si>
  <si>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</si>
  <si>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</si>
  <si>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</si>
  <si>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</si>
  <si>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</si>
  <si>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</si>
  <si>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</si>
  <si>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</si>
  <si>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</si>
  <si>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</si>
  <si>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</si>
  <si>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</si>
  <si>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</si>
  <si>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</si>
  <si>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</si>
  <si>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</si>
  <si>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</si>
  <si>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</si>
  <si>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</si>
  <si>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</si>
  <si>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</si>
  <si>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</si>
  <si>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</si>
  <si>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</si>
  <si>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</si>
  <si>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</si>
  <si>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</si>
  <si>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</si>
  <si>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</si>
  <si>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</si>
  <si>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</si>
  <si>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</si>
  <si>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</si>
  <si>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</si>
  <si>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</si>
  <si>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</si>
  <si>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</si>
  <si>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</si>
  <si>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</si>
  <si>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</si>
  <si>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</si>
  <si>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</si>
  <si>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</si>
  <si>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</si>
  <si>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</si>
  <si>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</si>
  <si>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</si>
  <si>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</si>
  <si>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</si>
  <si>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</si>
  <si>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</si>
  <si>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</si>
  <si>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</si>
  <si>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</si>
  <si>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</si>
  <si>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</si>
  <si>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</si>
  <si>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</si>
  <si>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</si>
  <si>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</si>
  <si>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</si>
  <si>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</si>
  <si>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</si>
  <si>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</si>
  <si>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</si>
  <si>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</si>
  <si>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</si>
  <si>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</si>
  <si>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</si>
  <si>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</si>
  <si>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</si>
  <si>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</si>
  <si>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</si>
  <si>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</si>
  <si>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</si>
  <si>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</si>
  <si>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</si>
  <si>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</si>
  <si>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</si>
  <si>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</si>
  <si>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</si>
  <si>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</si>
  <si>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</si>
  <si>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</si>
  <si>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</si>
  <si>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</si>
  <si>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</si>
  <si>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</si>
  <si>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</si>
  <si>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</si>
  <si>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</si>
  <si>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</si>
  <si>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</si>
  <si>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</si>
  <si>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</si>
  <si>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</si>
  <si>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</si>
  <si>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</si>
  <si>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</si>
  <si>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</si>
  <si>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</si>
  <si>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</si>
  <si>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</si>
  <si>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</si>
  <si>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</si>
  <si>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</si>
  <si>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</si>
  <si>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</si>
  <si>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</si>
  <si>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</si>
  <si>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</si>
  <si>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</si>
  <si>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</si>
  <si>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</si>
  <si>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</si>
  <si>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</si>
  <si>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</si>
  <si>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</si>
  <si>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</si>
  <si>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</si>
  <si>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</si>
  <si>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</si>
  <si>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</si>
  <si>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</si>
  <si>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</si>
  <si>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</si>
  <si>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</si>
  <si>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</si>
  <si>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</si>
  <si>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</si>
  <si>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</si>
  <si>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</si>
  <si>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</si>
  <si>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</si>
  <si>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</si>
  <si>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</si>
  <si>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</si>
  <si>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</si>
  <si>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</si>
  <si>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</si>
  <si>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</si>
  <si>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</si>
  <si>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</si>
  <si>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</si>
  <si>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</si>
  <si>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</si>
  <si>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</si>
  <si>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</si>
  <si>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</si>
  <si>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</si>
  <si>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</si>
  <si>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</si>
  <si>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</si>
  <si>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</si>
  <si>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</si>
  <si>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</si>
  <si>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</si>
  <si>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</si>
  <si>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</si>
  <si>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</si>
  <si>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</si>
  <si>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</si>
  <si>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</si>
  <si>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</si>
  <si>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</si>
  <si>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</si>
  <si>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</si>
  <si>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</si>
  <si>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</si>
  <si>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</si>
  <si>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</si>
  <si>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</si>
  <si>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</si>
  <si>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</si>
  <si>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</si>
  <si>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</si>
  <si>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</si>
  <si>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</si>
  <si>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</si>
  <si>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</si>
  <si>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</si>
  <si>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</si>
  <si>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</si>
  <si>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</si>
  <si>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</si>
  <si>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</si>
  <si>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</si>
  <si>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</si>
  <si>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</si>
  <si>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</si>
  <si>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</si>
  <si>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</si>
  <si>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</si>
  <si>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</si>
  <si>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</si>
  <si>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</si>
  <si>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</si>
  <si>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</si>
  <si>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</si>
  <si>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</si>
  <si>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</si>
  <si>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</si>
  <si>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</si>
  <si>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</si>
  <si>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</si>
  <si>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</si>
  <si>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</si>
  <si>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</si>
  <si>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</si>
  <si>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</si>
  <si>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</si>
  <si>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</si>
  <si>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</si>
  <si>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</si>
  <si>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</si>
  <si>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</si>
  <si>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</si>
  <si>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</si>
  <si>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</si>
  <si>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</si>
  <si>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</si>
  <si>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</si>
  <si>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</si>
  <si>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</si>
  <si>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</si>
  <si>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</si>
  <si>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</si>
  <si>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</si>
  <si>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</si>
  <si>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</si>
  <si>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</si>
  <si>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</si>
  <si>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</si>
  <si>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</si>
  <si>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</si>
  <si>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</si>
  <si>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</si>
  <si>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</si>
  <si>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</si>
  <si>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</si>
  <si>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</si>
  <si>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</si>
  <si>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</si>
  <si>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</si>
  <si>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</si>
  <si>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</si>
  <si>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</si>
  <si>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</si>
  <si>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</si>
  <si>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</si>
  <si>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</si>
  <si>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</si>
  <si>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</si>
  <si>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</si>
  <si>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</si>
  <si>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</si>
  <si>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</si>
  <si>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</si>
  <si>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</si>
  <si>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</si>
  <si>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</si>
  <si>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</si>
  <si>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</si>
  <si>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</si>
  <si>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</si>
  <si>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</si>
  <si>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</si>
  <si>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</si>
  <si>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</si>
  <si>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</si>
  <si>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</si>
  <si>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</si>
  <si>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</si>
  <si>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</si>
  <si>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</si>
  <si>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</si>
  <si>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</si>
  <si>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</si>
  <si>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</si>
  <si>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</si>
  <si>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</si>
  <si>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</si>
  <si>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</si>
  <si>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</si>
  <si>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</si>
  <si>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</si>
  <si>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</si>
  <si>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</si>
  <si>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</si>
  <si>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</si>
  <si>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</si>
  <si>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</si>
  <si>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</si>
  <si>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</si>
  <si>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</si>
  <si>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</si>
  <si>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</si>
  <si>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</si>
  <si>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</si>
  <si>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</si>
  <si>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</si>
  <si>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</si>
  <si>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</si>
  <si>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</si>
  <si>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</si>
  <si>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</si>
  <si>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</si>
  <si>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</si>
  <si>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</si>
  <si>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</si>
  <si>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</si>
  <si>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</si>
  <si>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</si>
  <si>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</si>
  <si>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</si>
  <si>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</si>
  <si>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</si>
  <si>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</si>
  <si>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</si>
  <si>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</si>
  <si>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</si>
  <si>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</si>
  <si>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</si>
  <si>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</si>
  <si>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</si>
  <si>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</si>
  <si>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</si>
  <si>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</si>
  <si>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</si>
  <si>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</si>
  <si>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</si>
  <si>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</si>
  <si>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</si>
  <si>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</si>
  <si>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</si>
  <si>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</si>
  <si>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</si>
  <si>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</si>
  <si>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</si>
  <si>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</si>
  <si>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</si>
  <si>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</si>
  <si>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</si>
  <si>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</si>
  <si>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</si>
  <si>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</si>
  <si>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</si>
  <si>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</si>
  <si>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</si>
  <si>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</si>
  <si>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</si>
  <si>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</si>
  <si>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</si>
  <si>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</si>
  <si>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</si>
  <si>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</si>
  <si>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</si>
  <si>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</si>
  <si>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</si>
  <si>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</si>
  <si>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</si>
  <si>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</si>
  <si>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</si>
  <si>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</si>
  <si>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</si>
  <si>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</si>
  <si>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</si>
  <si>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</si>
  <si>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</si>
  <si>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</si>
  <si>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</si>
  <si>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</si>
  <si>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</si>
  <si>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</si>
  <si>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</si>
  <si>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</si>
  <si>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</si>
  <si>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</si>
  <si>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</si>
  <si>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</si>
  <si>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</si>
  <si>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</si>
  <si>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</si>
  <si>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</si>
  <si>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</si>
  <si>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</si>
  <si>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</si>
  <si>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</si>
  <si>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</si>
  <si>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</si>
  <si>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</si>
  <si>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</si>
  <si>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</si>
  <si>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</si>
  <si>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</si>
  <si>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</si>
  <si>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</si>
  <si>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</si>
  <si>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</si>
  <si>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</si>
  <si>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</si>
  <si>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</si>
  <si>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</si>
  <si>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</si>
  <si>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</si>
  <si>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</si>
  <si>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</si>
  <si>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</si>
  <si>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</si>
  <si>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</si>
  <si>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</si>
  <si>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</si>
  <si>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</si>
  <si>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</si>
  <si>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</si>
  <si>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</si>
  <si>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</si>
  <si>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</si>
  <si>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</si>
  <si>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</si>
  <si>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</si>
  <si>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</si>
  <si>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</si>
  <si>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</si>
  <si>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</si>
  <si>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</si>
  <si>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</si>
  <si>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</si>
  <si>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</si>
  <si>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</si>
  <si>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</si>
  <si>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</si>
  <si>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</si>
  <si>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</si>
  <si>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</si>
  <si>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</si>
  <si>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</si>
  <si>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</si>
  <si>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</si>
  <si>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</si>
  <si>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</si>
  <si>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</si>
  <si>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</si>
  <si>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</si>
  <si>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</si>
  <si>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</si>
  <si>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</si>
  <si>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</si>
  <si>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</si>
  <si>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</si>
  <si>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</si>
  <si>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</si>
  <si>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</si>
  <si>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</si>
  <si>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</si>
  <si>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</si>
  <si>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</si>
  <si>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</si>
  <si>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</si>
  <si>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</si>
  <si>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</si>
  <si>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</si>
  <si>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</si>
  <si>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</si>
  <si>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</si>
  <si>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</si>
  <si>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</si>
  <si>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</si>
  <si>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</si>
  <si>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</si>
  <si>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</si>
  <si>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</si>
  <si>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</si>
  <si>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</si>
  <si>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</si>
  <si>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</si>
  <si>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</si>
  <si>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</si>
  <si>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</si>
  <si>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</si>
  <si>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</si>
  <si>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</si>
  <si>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</si>
  <si>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</si>
  <si>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</si>
  <si>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</si>
  <si>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</si>
  <si>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</si>
  <si>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</si>
  <si>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</si>
  <si>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</si>
  <si>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</si>
  <si>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</si>
  <si>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</si>
  <si>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</si>
  <si>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</si>
  <si>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</si>
  <si>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</si>
  <si>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</si>
  <si>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</si>
  <si>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</si>
  <si>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</si>
  <si>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</si>
  <si>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</si>
  <si>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</si>
  <si>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</si>
  <si>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</si>
  <si>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</si>
  <si>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</si>
  <si>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</si>
  <si>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</si>
  <si>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</si>
  <si>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</si>
  <si>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</si>
  <si>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</si>
  <si>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</si>
  <si>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</si>
  <si>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</si>
  <si>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</si>
  <si>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</si>
  <si>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</si>
  <si>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</si>
  <si>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</si>
  <si>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</si>
  <si>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</si>
  <si>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</si>
  <si>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</si>
  <si>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</si>
  <si>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</si>
  <si>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</si>
  <si>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</si>
  <si>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</si>
  <si>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</si>
  <si>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</si>
  <si>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</si>
  <si>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</si>
  <si>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</si>
  <si>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</si>
  <si>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</si>
  <si>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</si>
  <si>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</si>
  <si>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</si>
  <si>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</si>
  <si>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</si>
  <si>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</si>
  <si>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</si>
  <si>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</si>
  <si>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</si>
  <si>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</si>
  <si>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</si>
  <si>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</si>
  <si>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</si>
  <si>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</si>
  <si>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</si>
  <si>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</si>
  <si>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</si>
  <si>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</si>
  <si>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</si>
  <si>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</si>
  <si>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</si>
  <si>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</si>
  <si>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</si>
  <si>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</si>
  <si>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</si>
  <si>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</si>
  <si>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</si>
  <si>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</si>
  <si>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</si>
  <si>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</si>
  <si>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</si>
  <si>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</si>
  <si>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</si>
  <si>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</si>
  <si>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</si>
  <si>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</si>
  <si>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</si>
  <si>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</si>
  <si>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</si>
  <si>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</si>
  <si>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</si>
  <si>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</si>
  <si>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</si>
  <si>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</si>
  <si>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</si>
  <si>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</si>
  <si>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</si>
  <si>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</si>
  <si>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</si>
  <si>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</si>
  <si>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</si>
  <si>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</si>
  <si>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</si>
  <si>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</si>
  <si>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</si>
  <si>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</si>
  <si>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</si>
  <si>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</si>
  <si>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</si>
  <si>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</si>
  <si>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</si>
  <si>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</si>
  <si>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</si>
  <si>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</si>
  <si>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</si>
  <si>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</si>
  <si>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</si>
  <si>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</si>
  <si>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</si>
  <si>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</si>
  <si>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</si>
  <si>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</si>
  <si>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</si>
  <si>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</si>
  <si>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</si>
  <si>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</si>
  <si>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</si>
  <si>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</si>
  <si>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</si>
  <si>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</si>
  <si>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</si>
  <si>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</si>
  <si>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</si>
  <si>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</si>
  <si>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</si>
  <si>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</si>
  <si>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</si>
  <si>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</si>
  <si>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</si>
  <si>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</si>
  <si>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</si>
  <si>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</si>
  <si>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</si>
  <si>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</si>
  <si>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</si>
  <si>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</si>
  <si>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</si>
  <si>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</si>
  <si>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</si>
  <si>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</si>
  <si>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</si>
  <si>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</si>
  <si>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</si>
  <si>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</si>
  <si>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</si>
  <si>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</si>
  <si>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</si>
  <si>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</si>
  <si>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</si>
  <si>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</si>
  <si>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</si>
  <si>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</si>
  <si>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</si>
  <si>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</si>
  <si>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</si>
  <si>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</si>
  <si>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</si>
  <si>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</si>
  <si>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</si>
  <si>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</si>
  <si>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</si>
  <si>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</si>
  <si>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</si>
  <si>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</si>
  <si>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</si>
  <si>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</si>
  <si>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</si>
  <si>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</si>
  <si>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</si>
  <si>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</si>
  <si>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</si>
  <si>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</si>
  <si>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</si>
  <si>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</si>
  <si>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</si>
  <si>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</si>
  <si>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</si>
  <si>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</si>
  <si>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</si>
  <si>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</si>
  <si>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</si>
  <si>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</si>
  <si>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</si>
  <si>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</si>
  <si>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</si>
  <si>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</si>
  <si>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</si>
  <si>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</si>
  <si>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</si>
  <si>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</si>
  <si>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</si>
  <si>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</si>
  <si>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</si>
  <si>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</si>
  <si>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</si>
  <si>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</si>
  <si>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</si>
  <si>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</si>
  <si>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</si>
  <si>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</si>
  <si>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</si>
  <si>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</si>
  <si>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</si>
  <si>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</si>
  <si>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</si>
  <si>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</si>
  <si>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</si>
  <si>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</si>
  <si>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</si>
  <si>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</si>
  <si>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</si>
  <si>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</si>
  <si>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</si>
  <si>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</si>
  <si>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</si>
  <si>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</si>
  <si>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</si>
  <si>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</si>
  <si>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</si>
  <si>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</si>
  <si>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</si>
  <si>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</si>
  <si>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</si>
  <si>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</si>
  <si>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</si>
  <si>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</si>
  <si>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</si>
  <si>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</si>
  <si>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</si>
  <si>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</si>
  <si>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</si>
  <si>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</si>
  <si>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</si>
  <si>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</si>
  <si>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</si>
  <si>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</si>
  <si>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</si>
  <si>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</si>
  <si>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</si>
  <si>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</si>
  <si>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</si>
  <si>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</si>
  <si>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</si>
  <si>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</si>
  <si>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</si>
  <si>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</si>
  <si>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</si>
  <si>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</si>
  <si>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</si>
  <si>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</si>
  <si>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</si>
  <si>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</si>
  <si>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</si>
  <si>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</si>
  <si>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</si>
  <si>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</si>
  <si>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</si>
  <si>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</si>
  <si>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</si>
  <si>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</si>
  <si>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</si>
  <si>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</si>
  <si>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</si>
  <si>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</si>
  <si>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</si>
  <si>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</si>
  <si>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</si>
  <si>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</si>
  <si>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</si>
  <si>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</si>
  <si>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</si>
  <si>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</si>
  <si>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</si>
  <si>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</si>
  <si>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</si>
  <si>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</si>
  <si>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</si>
  <si>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</si>
  <si>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</si>
  <si>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</si>
  <si>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</si>
  <si>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</si>
  <si>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</si>
  <si>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</si>
  <si>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</si>
  <si>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</si>
  <si>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</si>
  <si>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</si>
  <si>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</si>
  <si>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</si>
  <si>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</si>
  <si>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</si>
  <si>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</si>
  <si>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</si>
  <si>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</si>
  <si>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</si>
  <si>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</si>
  <si>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</si>
  <si>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</si>
  <si>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</si>
  <si>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</si>
  <si>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</si>
  <si>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</si>
  <si>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</si>
  <si>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</si>
  <si>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</si>
  <si>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</si>
  <si>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</si>
  <si>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</si>
  <si>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</si>
  <si>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</si>
  <si>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</si>
  <si>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</si>
  <si>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</si>
  <si>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</si>
  <si>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</si>
  <si>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</si>
  <si>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</si>
  <si>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</si>
  <si>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</si>
  <si>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</si>
  <si>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</si>
  <si>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</si>
  <si>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</si>
  <si>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</si>
  <si>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</si>
  <si>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</si>
  <si>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</si>
  <si>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</si>
  <si>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</si>
  <si>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</si>
  <si>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</si>
  <si>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</si>
  <si>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</si>
  <si>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</si>
  <si>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</si>
  <si>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</si>
  <si>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</si>
  <si>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</si>
  <si>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</si>
  <si>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</si>
  <si>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</si>
  <si>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</si>
  <si>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</si>
  <si>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</si>
  <si>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</si>
  <si>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</si>
  <si>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</si>
  <si>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</si>
  <si>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</si>
  <si>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</si>
  <si>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</si>
  <si>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</si>
  <si>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</si>
  <si>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</si>
  <si>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</si>
  <si>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</si>
  <si>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</si>
  <si>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</si>
  <si>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</si>
  <si>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</si>
  <si>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</si>
  <si>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</si>
  <si>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</si>
  <si>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</si>
  <si>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</si>
  <si>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</si>
  <si>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</si>
  <si>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</si>
  <si>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</si>
  <si>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</si>
  <si>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</si>
  <si>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</si>
  <si>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</si>
  <si>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</si>
  <si>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</si>
  <si>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</si>
  <si>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</si>
  <si>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</si>
  <si>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</si>
  <si>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</si>
  <si>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</si>
  <si>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</si>
  <si>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</si>
  <si>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</si>
  <si>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</si>
  <si>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</si>
  <si>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</si>
  <si>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</si>
  <si>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</si>
  <si>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</si>
  <si>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</si>
  <si>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</si>
  <si>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</si>
  <si>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</si>
  <si>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</si>
  <si>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</si>
  <si>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</si>
  <si>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</si>
  <si>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</si>
  <si>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</si>
  <si>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</si>
  <si>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</si>
  <si>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</si>
  <si>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</si>
  <si>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</si>
  <si>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</si>
  <si>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</si>
  <si>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</si>
  <si>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</si>
  <si>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</si>
  <si>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</si>
  <si>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</si>
  <si>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</si>
  <si>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</si>
  <si>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</si>
  <si>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</si>
  <si>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</si>
  <si>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</si>
  <si>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</si>
  <si>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</si>
  <si>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</si>
  <si>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</si>
  <si>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</si>
  <si>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</si>
  <si>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</si>
  <si>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</si>
  <si>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</si>
  <si>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</si>
  <si>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</si>
  <si>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</si>
  <si>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</si>
  <si>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</si>
  <si>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</si>
  <si>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</si>
  <si>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</si>
  <si>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</si>
  <si>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</si>
  <si>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</si>
  <si>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</si>
  <si>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</si>
  <si>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</si>
  <si>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</si>
  <si>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</si>
  <si>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</si>
  <si>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</si>
  <si>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</si>
  <si>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</si>
  <si>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</si>
  <si>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</si>
  <si>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</si>
  <si>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</si>
  <si>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</si>
  <si>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</si>
  <si>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</si>
  <si>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</si>
  <si>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</si>
  <si>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</si>
  <si>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</si>
  <si>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</si>
  <si>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</si>
  <si>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</si>
  <si>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</si>
  <si>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</si>
  <si>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</si>
  <si>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</si>
  <si>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</si>
  <si>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</si>
  <si>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</si>
  <si>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</si>
  <si>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</si>
  <si>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</si>
  <si>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</si>
  <si>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</si>
  <si>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</si>
  <si>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</si>
  <si>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</si>
  <si>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</si>
  <si>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</si>
  <si>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</si>
  <si>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</si>
  <si>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</si>
  <si>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</si>
  <si>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</si>
  <si>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</si>
  <si>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</si>
  <si>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</si>
  <si>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</si>
  <si>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</si>
  <si>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</si>
  <si>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</si>
  <si>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</si>
  <si>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</si>
  <si>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</si>
  <si>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</si>
  <si>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</si>
  <si>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</si>
  <si>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</si>
  <si>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</si>
  <si>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</si>
  <si>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</si>
  <si>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</si>
  <si>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</si>
  <si>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</si>
  <si>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</si>
  <si>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</si>
  <si>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</si>
  <si>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</si>
  <si>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</si>
  <si>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</si>
  <si>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</si>
  <si>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</si>
  <si>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</si>
  <si>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</si>
  <si>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</si>
  <si>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</si>
  <si>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</si>
  <si>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</si>
  <si>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</si>
  <si>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</si>
  <si>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</si>
  <si>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</si>
  <si>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</si>
  <si>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</si>
  <si>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</si>
  <si>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</si>
  <si>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</si>
  <si>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</si>
  <si>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</si>
  <si>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</si>
  <si>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</si>
  <si>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</si>
  <si>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</si>
  <si>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</si>
  <si>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</si>
  <si>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</si>
  <si>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</si>
  <si>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</si>
  <si>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</si>
  <si>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</si>
  <si>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</si>
  <si>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</si>
  <si>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</si>
  <si>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</si>
  <si>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</si>
  <si>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</si>
  <si>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</si>
  <si>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</si>
  <si>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</si>
  <si>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</si>
  <si>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</si>
  <si>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</si>
  <si>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</si>
  <si>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</si>
  <si>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</si>
  <si>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</si>
  <si>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</si>
  <si>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</si>
  <si>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</si>
  <si>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</si>
  <si>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</si>
  <si>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</si>
  <si>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</si>
  <si>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</si>
  <si>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</si>
  <si>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</si>
  <si>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</si>
  <si>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</si>
  <si>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</si>
  <si>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</si>
  <si>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</si>
  <si>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</si>
  <si>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</si>
  <si>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</si>
  <si>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</si>
  <si>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</si>
  <si>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</si>
  <si>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</si>
  <si>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</si>
  <si>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</si>
  <si>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</si>
  <si>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</si>
  <si>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</si>
  <si>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</si>
  <si>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</si>
  <si>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</si>
  <si>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</si>
  <si>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</si>
  <si>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</si>
  <si>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</si>
  <si>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</si>
  <si>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</si>
  <si>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</si>
  <si>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</si>
  <si>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</si>
  <si>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</si>
  <si>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</si>
  <si>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</si>
  <si>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</si>
  <si>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</si>
  <si>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</si>
  <si>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</si>
  <si>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</si>
  <si>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</si>
  <si>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</si>
  <si>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</si>
  <si>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</si>
  <si>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</si>
  <si>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</si>
  <si>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</si>
  <si>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</si>
  <si>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</si>
  <si>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</si>
  <si>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</si>
  <si>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</si>
  <si>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</si>
  <si>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</si>
  <si>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</si>
  <si>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</si>
  <si>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</si>
  <si>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</si>
  <si>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</si>
  <si>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</si>
  <si>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</si>
  <si>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</si>
  <si>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</si>
  <si>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</si>
  <si>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</si>
  <si>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</si>
  <si>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</si>
  <si>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</si>
  <si>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</si>
  <si>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</si>
  <si>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</si>
  <si>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</si>
  <si>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</si>
  <si>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</si>
  <si>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</si>
  <si>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</si>
  <si>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</si>
  <si>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</si>
  <si>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</si>
  <si>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</si>
  <si>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</si>
  <si>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</si>
  <si>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</si>
  <si>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</si>
  <si>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</si>
  <si>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</si>
  <si>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</si>
  <si>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</si>
  <si>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</si>
  <si>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</si>
  <si>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</si>
  <si>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</si>
  <si>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</si>
  <si>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</si>
  <si>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</si>
  <si>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</si>
  <si>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</si>
  <si>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</si>
  <si>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</si>
  <si>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</si>
  <si>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</si>
  <si>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</si>
  <si>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</si>
  <si>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</si>
  <si>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</si>
  <si>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</si>
  <si>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</si>
  <si>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</si>
  <si>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</si>
  <si>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</si>
  <si>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</si>
  <si>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</si>
  <si>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</si>
  <si>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</si>
  <si>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</si>
  <si>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</si>
  <si>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</si>
  <si>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</si>
  <si>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</si>
  <si>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</si>
  <si>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</si>
  <si>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</si>
  <si>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</si>
  <si>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</si>
  <si>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</si>
  <si>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</si>
  <si>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</si>
  <si>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</si>
  <si>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</si>
  <si>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</si>
  <si>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</si>
  <si>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</si>
  <si>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</si>
  <si>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</si>
  <si>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</si>
  <si>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</si>
  <si>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</si>
  <si>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</si>
  <si>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</si>
  <si>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</si>
  <si>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</si>
  <si>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</si>
  <si>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</si>
  <si>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</si>
  <si>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</si>
  <si>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</si>
  <si>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</si>
  <si>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</si>
  <si>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</si>
  <si>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</si>
  <si>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</si>
  <si>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</si>
  <si>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</si>
  <si>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</si>
  <si>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</si>
  <si>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</si>
  <si>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</si>
  <si>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</si>
  <si>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</si>
  <si>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</si>
  <si>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</si>
  <si>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</si>
  <si>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</si>
  <si>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</si>
  <si>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</si>
  <si>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</si>
  <si>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</si>
  <si>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</si>
  <si>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</si>
  <si>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</si>
  <si>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</si>
  <si>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</si>
  <si>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</si>
  <si>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</si>
  <si>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</si>
  <si>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</si>
  <si>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</si>
  <si>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</si>
  <si>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</si>
  <si>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</si>
  <si>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</si>
  <si>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</si>
  <si>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</si>
  <si>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</si>
  <si>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</si>
  <si>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</si>
  <si>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</si>
  <si>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</si>
  <si>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</si>
  <si>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</si>
  <si>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</si>
  <si>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</si>
  <si>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</si>
  <si>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</si>
  <si>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</si>
  <si>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</si>
  <si>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</si>
  <si>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</si>
  <si>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</si>
  <si>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</si>
  <si>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</si>
  <si>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</si>
  <si>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</si>
  <si>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</si>
  <si>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</si>
  <si>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</si>
  <si>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</si>
  <si>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</si>
  <si>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</si>
  <si>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</si>
  <si>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</si>
  <si>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</si>
  <si>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</si>
  <si>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</si>
  <si>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</si>
  <si>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</si>
  <si>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</si>
  <si>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</si>
  <si>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</si>
  <si>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</si>
  <si>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</si>
  <si>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</si>
  <si>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</si>
  <si>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</si>
  <si>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</si>
  <si>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</si>
  <si>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</si>
  <si>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</si>
  <si>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</si>
  <si>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</si>
  <si>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</si>
  <si>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</si>
  <si>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</si>
  <si>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</si>
  <si>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</si>
  <si>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</si>
  <si>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</si>
  <si>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</si>
  <si>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</si>
  <si>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</si>
  <si>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</si>
  <si>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</si>
  <si>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</si>
  <si>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</si>
  <si>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</si>
  <si>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</si>
  <si>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</si>
  <si>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</si>
  <si>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</si>
  <si>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</si>
  <si>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</si>
  <si>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</si>
  <si>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</si>
  <si>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</si>
  <si>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</si>
  <si>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</si>
  <si>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</si>
  <si>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</si>
  <si>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</si>
  <si>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</si>
  <si>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</si>
  <si>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</si>
  <si>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</si>
  <si>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</si>
  <si>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</si>
  <si>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</si>
  <si>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</si>
  <si>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</si>
  <si>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</si>
  <si>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</si>
  <si>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</si>
  <si>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</si>
  <si>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</si>
  <si>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</si>
  <si>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</si>
  <si>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</si>
  <si>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</si>
  <si>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</si>
  <si>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</si>
  <si>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</si>
  <si>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</si>
  <si>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</si>
  <si>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</si>
  <si>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</si>
  <si>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</si>
  <si>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</si>
  <si>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</si>
  <si>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</si>
  <si>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</si>
  <si>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</si>
  <si>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</si>
  <si>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</si>
  <si>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</si>
  <si>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</si>
  <si>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</si>
  <si>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</si>
  <si>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</si>
  <si>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</si>
  <si>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</si>
  <si>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</si>
  <si>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</si>
  <si>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</si>
  <si>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</si>
  <si>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</si>
  <si>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</si>
  <si>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</si>
  <si>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</si>
  <si>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</si>
  <si>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</si>
  <si>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</si>
  <si>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</si>
  <si>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</si>
  <si>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</si>
  <si>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</si>
  <si>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</si>
  <si>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</si>
  <si>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</si>
  <si>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</si>
  <si>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</si>
  <si>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</si>
  <si>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</si>
  <si>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</si>
  <si>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</si>
  <si>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</si>
  <si>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</si>
  <si>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</si>
  <si>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</si>
  <si>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</si>
  <si>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</si>
  <si>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</si>
  <si>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</si>
  <si>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</si>
  <si>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</si>
  <si>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</si>
  <si>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</si>
  <si>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</si>
  <si>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</si>
  <si>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</si>
  <si>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</si>
  <si>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</si>
  <si>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</si>
  <si>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</si>
  <si>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</si>
  <si>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</si>
  <si>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</si>
  <si>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</si>
  <si>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</si>
  <si>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</si>
  <si>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</si>
  <si>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</si>
  <si>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</si>
  <si>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</si>
  <si>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</si>
  <si>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</si>
  <si>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</si>
  <si>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</si>
  <si>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</si>
  <si>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</si>
  <si>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</si>
  <si>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</si>
  <si>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</si>
  <si>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</si>
  <si>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</si>
  <si>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</si>
  <si>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</si>
  <si>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</si>
  <si>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</si>
  <si>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</si>
  <si>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</si>
  <si>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</si>
  <si>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</si>
  <si>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</si>
  <si>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</si>
  <si>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</si>
  <si>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</si>
  <si>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</si>
  <si>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</si>
  <si>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</si>
  <si>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</si>
  <si>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</si>
  <si>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</si>
  <si>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</si>
  <si>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</si>
  <si>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</si>
  <si>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</si>
  <si>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</si>
  <si>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</si>
  <si>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</si>
  <si>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</si>
  <si>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</si>
  <si>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</si>
  <si>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</si>
  <si>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</si>
  <si>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</si>
  <si>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</si>
  <si>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</si>
  <si>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</si>
  <si>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</si>
  <si>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</si>
  <si>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</si>
  <si>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</si>
  <si>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</si>
  <si>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</si>
  <si>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</si>
  <si>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</si>
  <si>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</si>
  <si>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</si>
  <si>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</si>
  <si>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</si>
  <si>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</si>
  <si>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</si>
  <si>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</si>
  <si>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</si>
  <si>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</si>
  <si>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</si>
  <si>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</si>
  <si>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</si>
  <si>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</si>
  <si>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</si>
  <si>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</si>
  <si>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</si>
  <si>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</si>
  <si>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</si>
  <si>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</si>
  <si>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</si>
  <si>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</si>
  <si>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</si>
  <si>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</si>
  <si>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</si>
  <si>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</si>
  <si>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</si>
  <si>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</si>
  <si>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</si>
  <si>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</si>
  <si>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</si>
  <si>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</si>
  <si>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</si>
  <si>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</si>
  <si>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</si>
  <si>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</si>
  <si>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</si>
  <si>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</si>
  <si>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</si>
  <si>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</si>
  <si>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</si>
  <si>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</si>
  <si>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</si>
  <si>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</si>
  <si>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</si>
  <si>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</si>
  <si>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</si>
  <si>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</si>
  <si>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</si>
  <si>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</si>
  <si>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</si>
  <si>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</si>
  <si>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</si>
  <si>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</si>
  <si>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</si>
  <si>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</si>
  <si>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</si>
  <si>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</si>
  <si>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</si>
  <si>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</si>
  <si>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</si>
  <si>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</si>
  <si>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</si>
  <si>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</si>
  <si>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</si>
  <si>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</si>
  <si>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</si>
  <si>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</si>
  <si>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</si>
  <si>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</si>
  <si>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</si>
  <si>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</si>
  <si>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</si>
  <si>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</si>
  <si>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</si>
  <si>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</si>
  <si>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</si>
  <si>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</si>
  <si>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</si>
  <si>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</si>
  <si>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</si>
  <si>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</si>
  <si>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</si>
  <si>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</si>
  <si>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</si>
  <si>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</si>
  <si>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</si>
  <si>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</si>
  <si>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</si>
  <si>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</si>
  <si>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</si>
  <si>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</si>
  <si>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</si>
  <si>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</si>
  <si>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</si>
  <si>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</si>
  <si>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</si>
  <si>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</si>
  <si>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</si>
  <si>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</si>
  <si>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</si>
  <si>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</si>
  <si>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</si>
  <si>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</si>
  <si>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</si>
  <si>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</si>
  <si>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</si>
  <si>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</si>
  <si>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</si>
  <si>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</si>
  <si>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</si>
  <si>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</si>
  <si>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</si>
  <si>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</si>
  <si>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</si>
  <si>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</si>
  <si>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</si>
  <si>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</si>
  <si>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</si>
  <si>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</si>
  <si>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</si>
  <si>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</si>
  <si>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</si>
  <si>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</si>
  <si>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</si>
  <si>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</si>
  <si>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</si>
  <si>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</si>
  <si>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</si>
  <si>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</si>
  <si>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</si>
  <si>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</si>
  <si>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</si>
  <si>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</si>
  <si>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</si>
  <si>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</si>
  <si>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</si>
  <si>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</si>
  <si>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</si>
  <si>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</si>
  <si>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</si>
  <si>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</si>
  <si>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</si>
  <si>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</si>
  <si>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</si>
  <si>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</si>
  <si>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</si>
  <si>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</si>
  <si>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</si>
  <si>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</si>
  <si>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</si>
  <si>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</si>
  <si>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</si>
  <si>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</si>
  <si>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</si>
  <si>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</si>
  <si>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</si>
  <si>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</si>
  <si>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</si>
  <si>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</si>
  <si>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</si>
  <si>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</si>
  <si>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</si>
  <si>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</si>
  <si>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</si>
  <si>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</si>
  <si>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</si>
  <si>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</si>
  <si>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</si>
  <si>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</si>
  <si>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</si>
  <si>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</si>
  <si>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</si>
  <si>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</si>
  <si>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</si>
  <si>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</si>
  <si>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</si>
  <si>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</si>
  <si>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</si>
  <si>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</si>
  <si>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</si>
  <si>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</si>
  <si>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</si>
  <si>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</si>
  <si>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</si>
  <si>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</si>
  <si>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</si>
  <si>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</si>
  <si>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</si>
  <si>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</si>
  <si>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</si>
  <si>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</si>
  <si>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</si>
  <si>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</si>
  <si>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</si>
  <si>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</si>
  <si>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</si>
  <si>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</si>
  <si>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</si>
  <si>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</si>
  <si>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</si>
  <si>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</si>
  <si>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</si>
  <si>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</si>
  <si>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</si>
  <si>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</si>
  <si>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</si>
  <si>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</si>
  <si>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</si>
  <si>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</si>
  <si>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</si>
  <si>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</si>
  <si>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</si>
  <si>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</si>
  <si>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</si>
  <si>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</si>
  <si>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</si>
  <si>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</si>
  <si>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</si>
  <si>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</si>
  <si>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</si>
  <si>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</si>
  <si>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</si>
  <si>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</si>
  <si>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</si>
  <si>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</si>
  <si>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</si>
  <si>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</si>
  <si>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</si>
  <si>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</si>
  <si>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</si>
  <si>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</si>
  <si>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</si>
  <si>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</si>
  <si>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</si>
  <si>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</si>
  <si>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</si>
  <si>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</si>
  <si>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</si>
  <si>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</si>
  <si>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</si>
  <si>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</si>
  <si>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</si>
  <si>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</si>
  <si>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</si>
  <si>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</si>
  <si>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</si>
  <si>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</si>
  <si>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</si>
  <si>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</si>
  <si>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</si>
  <si>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</si>
  <si>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</si>
  <si>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</si>
  <si>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</si>
  <si>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</si>
  <si>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</si>
  <si>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</si>
  <si>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</si>
  <si>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</si>
  <si>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</si>
  <si>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</si>
  <si>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</si>
  <si>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</si>
  <si>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</si>
  <si>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</si>
  <si>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</si>
  <si>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</si>
  <si>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</si>
  <si>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</si>
  <si>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</si>
  <si>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</si>
  <si>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</si>
  <si>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</si>
  <si>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</si>
  <si>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</si>
  <si>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</si>
  <si>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</si>
  <si>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</si>
  <si>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</si>
  <si>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</si>
  <si>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</si>
  <si>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</si>
  <si>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</si>
  <si>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</si>
  <si>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</si>
  <si>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</si>
  <si>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</si>
  <si>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</si>
  <si>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</si>
  <si>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</si>
  <si>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</si>
  <si>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</si>
  <si>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</si>
  <si>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</si>
  <si>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</si>
  <si>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</si>
  <si>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</si>
  <si>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</si>
  <si>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</si>
  <si>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</si>
  <si>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</si>
  <si>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</si>
  <si>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</si>
  <si>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</si>
  <si>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</si>
  <si>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</si>
  <si>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</si>
  <si>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</si>
  <si>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</si>
  <si>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</si>
  <si>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</si>
  <si>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</si>
  <si>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</si>
  <si>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</si>
  <si>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</si>
  <si>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</si>
  <si>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</si>
  <si>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</si>
  <si>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</si>
  <si>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</si>
  <si>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</si>
  <si>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</si>
  <si>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</si>
  <si>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</si>
  <si>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</si>
  <si>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</si>
  <si>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</si>
  <si>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</si>
  <si>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</si>
  <si>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</si>
  <si>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</si>
  <si>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</si>
  <si>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</si>
  <si>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</si>
  <si>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</si>
  <si>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</si>
  <si>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</si>
  <si>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</si>
  <si>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</si>
  <si>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</si>
  <si>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</si>
  <si>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</si>
  <si>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</si>
  <si>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</si>
  <si>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</si>
  <si>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</si>
  <si>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</si>
  <si>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</si>
  <si>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</si>
  <si>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</si>
  <si>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</si>
  <si>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</si>
  <si>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</si>
  <si>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</si>
  <si>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</si>
  <si>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</si>
  <si>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</si>
  <si>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</si>
  <si>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</si>
  <si>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</si>
  <si>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</si>
  <si>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</si>
  <si>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</si>
  <si>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</si>
  <si>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</si>
  <si>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</si>
  <si>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</si>
  <si>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</si>
  <si>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</si>
  <si>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</si>
  <si>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</si>
  <si>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</si>
  <si>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</si>
  <si>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</si>
  <si>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</si>
  <si>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</si>
  <si>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</si>
  <si>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</si>
  <si>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</si>
  <si>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</si>
  <si>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</si>
  <si>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</si>
  <si>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</si>
  <si>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</si>
  <si>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</si>
  <si>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</si>
  <si>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</si>
  <si>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</si>
  <si>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</si>
  <si>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</si>
  <si>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</si>
  <si>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</si>
  <si>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</si>
  <si>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</si>
  <si>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</si>
  <si>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</si>
  <si>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</si>
  <si>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</si>
  <si>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</si>
  <si>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</si>
  <si>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</si>
  <si>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</si>
  <si>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</si>
  <si>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</si>
  <si>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</si>
  <si>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</si>
  <si>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</si>
  <si>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</si>
  <si>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</si>
  <si>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</si>
  <si>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</si>
  <si>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</si>
  <si>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</si>
  <si>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</si>
  <si>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</si>
  <si>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</si>
  <si>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</si>
  <si>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</si>
  <si>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</si>
  <si>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</si>
  <si>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</si>
  <si>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</si>
  <si>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</si>
  <si>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</si>
  <si>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</si>
  <si>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</si>
  <si>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</si>
  <si>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</si>
  <si>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</si>
  <si>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</si>
  <si>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</si>
  <si>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</si>
  <si>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</si>
  <si>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</si>
  <si>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</si>
  <si>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</si>
  <si>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</si>
  <si>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</si>
  <si>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</si>
  <si>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</si>
  <si>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</si>
  <si>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</si>
  <si>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</si>
  <si>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</si>
  <si>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</si>
  <si>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</si>
  <si>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</si>
  <si>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</si>
  <si>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</si>
  <si>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</si>
  <si>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</si>
  <si>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</si>
  <si>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</si>
  <si>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</si>
  <si>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</si>
  <si>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</si>
  <si>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</si>
  <si>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</si>
  <si>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</si>
  <si>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</si>
  <si>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</si>
  <si>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</si>
  <si>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</si>
  <si>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</si>
  <si>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</si>
  <si>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</si>
  <si>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</si>
  <si>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</si>
  <si>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</si>
  <si>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</si>
  <si>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</si>
  <si>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</si>
  <si>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</si>
  <si>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</si>
  <si>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</si>
  <si>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</si>
  <si>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</si>
  <si>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</si>
  <si>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</si>
  <si>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</si>
  <si>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</si>
  <si>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</si>
  <si>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</si>
  <si>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</si>
  <si>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</si>
  <si>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</si>
  <si>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</si>
  <si>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</si>
  <si>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</si>
  <si>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</si>
  <si>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</si>
  <si>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</si>
  <si>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</si>
  <si>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</si>
  <si>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</si>
  <si>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</si>
  <si>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</si>
  <si>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</si>
  <si>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</si>
  <si>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</si>
  <si>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</si>
  <si>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</si>
  <si>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</si>
  <si>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</si>
  <si>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</si>
  <si>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</si>
  <si>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</si>
  <si>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</si>
  <si>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</si>
  <si>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</si>
  <si>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</si>
  <si>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</si>
  <si>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</si>
  <si>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</si>
  <si>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</si>
  <si>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</si>
  <si>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</si>
  <si>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</si>
  <si>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</si>
  <si>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</si>
  <si>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</si>
  <si>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</si>
  <si>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</si>
  <si>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</si>
  <si>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</si>
  <si>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</si>
  <si>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</si>
  <si>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</si>
  <si>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</si>
  <si>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</si>
  <si>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</si>
  <si>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</si>
  <si>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</si>
  <si>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</si>
  <si>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</si>
  <si>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</si>
  <si>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</si>
  <si>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</si>
  <si>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</si>
  <si>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</si>
  <si>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</si>
  <si>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</si>
  <si>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</si>
  <si>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</si>
  <si>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</si>
  <si>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</si>
  <si>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</si>
  <si>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</si>
  <si>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</si>
  <si>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</si>
  <si>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</si>
  <si>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</si>
  <si>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</si>
  <si>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</si>
  <si>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</si>
  <si>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</si>
  <si>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</si>
  <si>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</si>
  <si>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</si>
  <si>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</si>
  <si>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</si>
  <si>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</si>
  <si>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</si>
  <si>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</si>
  <si>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</si>
  <si>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</si>
  <si>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</si>
  <si>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</si>
  <si>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</si>
  <si>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</si>
  <si>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</si>
  <si>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</si>
  <si>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</si>
  <si>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</si>
  <si>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</si>
  <si>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</si>
  <si>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</si>
  <si>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</si>
  <si>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</si>
  <si>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</si>
  <si>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</si>
  <si>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</si>
  <si>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</si>
  <si>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</si>
  <si>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</si>
  <si>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</si>
  <si>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</si>
  <si>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</si>
  <si>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</si>
  <si>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</si>
  <si>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</si>
  <si>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</si>
  <si>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</si>
  <si>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</si>
  <si>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</si>
  <si>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</si>
  <si>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</si>
  <si>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</si>
  <si>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</si>
  <si>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</si>
  <si>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</si>
  <si>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</si>
  <si>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</si>
  <si>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</si>
  <si>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</si>
  <si>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</si>
  <si>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</si>
  <si>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</si>
  <si>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</si>
  <si>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</si>
  <si>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</si>
  <si>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</si>
  <si>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</si>
  <si>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</si>
  <si>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</si>
  <si>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</si>
  <si>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</si>
  <si>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</si>
  <si>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</si>
  <si>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</si>
  <si>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</si>
  <si>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</si>
  <si>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</si>
  <si>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</si>
  <si>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</si>
  <si>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</si>
  <si>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</si>
  <si>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</si>
  <si>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</si>
  <si>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</si>
  <si>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</si>
  <si>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</si>
  <si>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</si>
  <si>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</si>
  <si>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</si>
  <si>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</si>
  <si>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</si>
  <si>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</si>
  <si>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</si>
  <si>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</si>
  <si>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</si>
  <si>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</si>
  <si>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</si>
  <si>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</si>
  <si>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</si>
  <si>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</si>
  <si>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</si>
  <si>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</si>
  <si>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</si>
  <si>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</si>
  <si>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</si>
  <si>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</si>
  <si>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</si>
  <si>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</si>
  <si>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</si>
  <si>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</si>
  <si>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</si>
  <si>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</si>
  <si>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</si>
  <si>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</si>
  <si>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</si>
  <si>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</si>
  <si>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</si>
  <si>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</si>
  <si>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</si>
  <si>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</si>
  <si>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</si>
  <si>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</si>
  <si>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</si>
  <si>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</si>
  <si>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</si>
  <si>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</si>
  <si>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</si>
  <si>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</si>
  <si>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</si>
  <si>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</si>
  <si>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</si>
  <si>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</si>
  <si>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</si>
  <si>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</si>
  <si>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</si>
  <si>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</si>
  <si>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</si>
  <si>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</si>
  <si>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</si>
  <si>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</si>
  <si>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</si>
  <si>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</si>
  <si>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</si>
  <si>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</si>
  <si>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</si>
  <si>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</si>
  <si>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</si>
  <si>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</si>
  <si>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</si>
  <si>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</si>
  <si>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</si>
  <si>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</si>
  <si>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</si>
  <si>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</si>
  <si>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</si>
  <si>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</si>
  <si>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</si>
  <si>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</si>
  <si>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</si>
  <si>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</si>
  <si>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</si>
  <si>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</si>
  <si>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</si>
  <si>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</si>
  <si>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</si>
  <si>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</si>
  <si>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</si>
  <si>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</si>
  <si>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</si>
  <si>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</si>
  <si>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</si>
  <si>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</si>
  <si>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</si>
  <si>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</si>
  <si>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</si>
  <si>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</si>
  <si>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</si>
  <si>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</si>
  <si>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</si>
  <si>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</si>
  <si>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</si>
  <si>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</si>
  <si>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</si>
  <si>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</si>
  <si>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</si>
  <si>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</si>
  <si>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</si>
  <si>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</si>
  <si>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</si>
  <si>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</si>
  <si>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</si>
  <si>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</si>
  <si>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</si>
  <si>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</si>
  <si>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</si>
  <si>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</si>
  <si>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</si>
  <si>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</si>
  <si>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</si>
  <si>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</si>
  <si>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</si>
  <si>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</si>
  <si>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</si>
  <si>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</si>
  <si>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</si>
  <si>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</si>
  <si>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</si>
  <si>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</si>
  <si>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</si>
  <si>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</si>
  <si>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</si>
  <si>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</si>
  <si>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</si>
  <si>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</si>
  <si>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</si>
  <si>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</si>
  <si>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</si>
  <si>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</si>
  <si>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</si>
  <si>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</si>
  <si>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</si>
  <si>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</si>
  <si>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</si>
  <si>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</si>
  <si>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</si>
  <si>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</si>
  <si>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</si>
  <si>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</si>
  <si>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</si>
  <si>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</si>
  <si>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</si>
  <si>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</si>
  <si>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</si>
  <si>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</si>
  <si>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</si>
  <si>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</si>
  <si>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</si>
  <si>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</si>
  <si>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</si>
  <si>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</si>
  <si>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</si>
  <si>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</si>
  <si>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</si>
  <si>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</si>
  <si>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</si>
  <si>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</si>
  <si>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</si>
  <si>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</si>
  <si>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</si>
  <si>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</si>
  <si>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</si>
  <si>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</si>
  <si>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</si>
  <si>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</si>
  <si>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</si>
  <si>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</si>
  <si>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</si>
  <si>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</si>
  <si>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</si>
  <si>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</si>
  <si>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</si>
  <si>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</si>
  <si>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</si>
  <si>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</si>
  <si>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</si>
  <si>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</si>
  <si>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</si>
  <si>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</si>
  <si>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</si>
  <si>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</si>
  <si>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</si>
  <si>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</si>
  <si>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</si>
  <si>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</si>
  <si>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</si>
  <si>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</si>
  <si>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</si>
  <si>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</si>
  <si>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</si>
  <si>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</si>
  <si>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</si>
  <si>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</si>
  <si>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</si>
  <si>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</si>
  <si>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</si>
  <si>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</si>
  <si>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</si>
  <si>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</si>
  <si>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</si>
  <si>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</si>
  <si>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</si>
  <si>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</si>
  <si>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</si>
  <si>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</si>
  <si>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</si>
  <si>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</si>
  <si>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</si>
  <si>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</si>
  <si>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</si>
  <si>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</si>
  <si>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</si>
  <si>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</si>
  <si>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</si>
  <si>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</si>
  <si>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</si>
  <si>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</si>
  <si>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</si>
  <si>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</si>
  <si>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</si>
  <si>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</si>
  <si>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</si>
  <si>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</si>
  <si>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</si>
  <si>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</si>
  <si>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</si>
  <si>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</si>
  <si>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</si>
  <si>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</si>
  <si>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</si>
  <si>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</si>
  <si>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</si>
  <si>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</si>
  <si>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</si>
  <si>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</si>
  <si>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</si>
  <si>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</si>
  <si>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</si>
  <si>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</si>
  <si>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</si>
  <si>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</si>
  <si>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</si>
  <si>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</si>
  <si>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</si>
  <si>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</si>
  <si>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</si>
  <si>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</si>
  <si>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</si>
  <si>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</si>
  <si>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</si>
  <si>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</si>
  <si>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</si>
  <si>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</si>
  <si>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</si>
  <si>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</si>
  <si>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</si>
  <si>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</si>
  <si>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</si>
  <si>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</si>
  <si>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</si>
  <si>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</si>
  <si>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</si>
  <si>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</si>
  <si>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</si>
  <si>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</si>
  <si>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</si>
  <si>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</si>
  <si>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</si>
  <si>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</si>
  <si>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</si>
  <si>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</si>
  <si>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</si>
  <si>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</si>
  <si>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</si>
  <si>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</si>
  <si>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</si>
  <si>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</si>
  <si>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</si>
  <si>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</si>
  <si>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</si>
  <si>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</si>
  <si>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</si>
  <si>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</si>
  <si>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</si>
  <si>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</si>
  <si>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</si>
  <si>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</si>
  <si>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</si>
  <si>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</si>
  <si>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</si>
  <si>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</si>
  <si>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</si>
  <si>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</si>
  <si>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</si>
  <si>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</si>
  <si>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</si>
  <si>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</si>
  <si>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</si>
  <si>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</si>
  <si>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</si>
  <si>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</si>
  <si>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</si>
  <si>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</si>
  <si>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</si>
  <si>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</si>
  <si>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</si>
  <si>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</si>
  <si>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</si>
  <si>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</si>
  <si>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</si>
  <si>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</si>
  <si>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</si>
  <si>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</si>
  <si>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</si>
  <si>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</si>
  <si>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</si>
  <si>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</si>
  <si>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</si>
  <si>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</si>
  <si>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</si>
  <si>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</si>
  <si>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</si>
  <si>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</si>
  <si>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</si>
  <si>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</si>
  <si>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</si>
  <si>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</si>
  <si>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</si>
  <si>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</si>
  <si>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</si>
  <si>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</si>
  <si>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</si>
  <si>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</si>
  <si>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</si>
  <si>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</si>
  <si>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</si>
  <si>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</si>
  <si>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</si>
  <si>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</si>
  <si>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</si>
  <si>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</si>
  <si>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</si>
  <si>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</si>
  <si>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</si>
  <si>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</si>
  <si>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</si>
  <si>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</si>
  <si>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</si>
  <si>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</si>
  <si>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</si>
  <si>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</si>
  <si>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</si>
  <si>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</si>
  <si>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</si>
  <si>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</si>
  <si>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</si>
  <si>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</si>
  <si>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</si>
  <si>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</si>
  <si>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</si>
  <si>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</si>
  <si>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</si>
  <si>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</si>
  <si>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</si>
  <si>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</si>
  <si>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</si>
  <si>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</si>
  <si>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</si>
  <si>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</si>
  <si>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</si>
  <si>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</si>
  <si>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</si>
  <si>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</si>
  <si>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</si>
  <si>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</si>
  <si>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</si>
  <si>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</si>
  <si>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</si>
  <si>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</si>
  <si>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</si>
  <si>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</si>
  <si>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</si>
  <si>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</si>
  <si>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</si>
  <si>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</si>
  <si>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</si>
  <si>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</si>
  <si>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</si>
  <si>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</si>
  <si>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</si>
  <si>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</si>
  <si>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</si>
  <si>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</si>
  <si>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</si>
  <si>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</si>
  <si>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</si>
  <si>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</si>
  <si>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</si>
  <si>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</si>
  <si>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</si>
  <si>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</si>
  <si>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</si>
  <si>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</si>
  <si>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</si>
  <si>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</si>
  <si>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</si>
  <si>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</si>
  <si>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</si>
  <si>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</si>
  <si>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</si>
  <si>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</si>
  <si>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</si>
  <si>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</si>
  <si>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</si>
  <si>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</si>
  <si>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</si>
  <si>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</si>
  <si>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</si>
  <si>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</si>
  <si>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</si>
  <si>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</si>
  <si>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</si>
  <si>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</si>
  <si>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</si>
  <si>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</si>
  <si>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</si>
  <si>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</si>
  <si>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</si>
  <si>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</si>
  <si>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</si>
  <si>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</si>
  <si>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</si>
  <si>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</si>
  <si>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</si>
  <si>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</si>
  <si>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</si>
  <si>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</si>
  <si>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</si>
  <si>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</si>
  <si>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</si>
  <si>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</si>
  <si>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</si>
  <si>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</si>
  <si>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</si>
  <si>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</si>
  <si>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</si>
  <si>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</si>
  <si>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</si>
  <si>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</si>
  <si>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</si>
  <si>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</si>
  <si>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</si>
  <si>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</si>
  <si>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</si>
  <si>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</si>
  <si>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</si>
  <si>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</si>
  <si>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</si>
  <si>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</si>
  <si>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</si>
  <si>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</si>
  <si>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</si>
  <si>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</si>
  <si>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</si>
  <si>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</si>
  <si>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</si>
  <si>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</si>
  <si>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</si>
  <si>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</si>
  <si>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</si>
  <si>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</si>
  <si>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</si>
  <si>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</si>
  <si>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</si>
  <si>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</si>
  <si>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</si>
  <si>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</si>
  <si>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</si>
  <si>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</si>
  <si>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</si>
  <si>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</si>
  <si>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</si>
  <si>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</si>
  <si>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</si>
  <si>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</si>
  <si>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</si>
  <si>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</si>
  <si>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</si>
  <si>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</si>
  <si>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</si>
  <si>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</si>
  <si>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</si>
  <si>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</si>
  <si>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</si>
  <si>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</si>
  <si>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</si>
  <si>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</si>
  <si>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</si>
  <si>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</si>
  <si>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</si>
  <si>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</si>
  <si>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</si>
  <si>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</si>
  <si>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</si>
  <si>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</si>
  <si>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</si>
  <si>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</si>
  <si>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</si>
  <si>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</si>
  <si>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</si>
  <si>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</si>
  <si>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</si>
  <si>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</si>
  <si>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</si>
  <si>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</si>
  <si>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</si>
  <si>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</si>
  <si>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</si>
  <si>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</si>
  <si>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</si>
  <si>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</si>
  <si>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</si>
  <si>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</si>
  <si>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</si>
  <si>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</si>
  <si>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</si>
  <si>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</si>
  <si>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</si>
  <si>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</si>
  <si>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</si>
  <si>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</si>
  <si>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</si>
  <si>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</si>
  <si>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</si>
  <si>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</si>
  <si>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</si>
  <si>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</si>
  <si>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</si>
  <si>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</si>
  <si>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</si>
  <si>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</si>
  <si>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</si>
  <si>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</si>
  <si>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</si>
  <si>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</si>
  <si>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</si>
  <si>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</si>
  <si>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</si>
  <si>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</si>
  <si>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</si>
  <si>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</si>
  <si>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</si>
  <si>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</si>
  <si>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</si>
  <si>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</si>
  <si>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</si>
  <si>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</si>
  <si>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</si>
  <si>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</si>
  <si>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</si>
  <si>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</si>
  <si>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</si>
  <si>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</si>
  <si>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</si>
  <si>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</si>
  <si>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</si>
  <si>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</si>
  <si>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</si>
  <si>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</si>
  <si>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</si>
  <si>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</si>
  <si>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</si>
  <si>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</si>
  <si>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</si>
  <si>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</si>
  <si>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</si>
  <si>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</si>
  <si>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</si>
  <si>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</si>
  <si>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</si>
  <si>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</si>
  <si>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</si>
  <si>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</si>
  <si>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</si>
  <si>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</si>
  <si>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</si>
  <si>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</si>
  <si>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</si>
  <si>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</si>
  <si>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</si>
  <si>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</si>
  <si>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</si>
  <si>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</si>
  <si>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</si>
  <si>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</si>
  <si>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</si>
  <si>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</si>
  <si>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</si>
  <si>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</si>
  <si>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</si>
  <si>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</si>
  <si>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</si>
  <si>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</si>
  <si>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</si>
  <si>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</si>
  <si>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</si>
  <si>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</si>
  <si>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</si>
  <si>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</si>
  <si>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</si>
  <si>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</si>
  <si>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</si>
  <si>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</si>
  <si>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</si>
  <si>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</si>
  <si>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</si>
  <si>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</si>
  <si>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</si>
  <si>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</si>
  <si>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</si>
  <si>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</si>
  <si>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</si>
  <si>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</si>
  <si>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</si>
  <si>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</si>
  <si>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</si>
  <si>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</si>
  <si>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</si>
  <si>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</si>
  <si>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</si>
  <si>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</si>
  <si>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</si>
  <si>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</si>
  <si>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</si>
  <si>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</si>
  <si>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</si>
  <si>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</si>
  <si>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</si>
  <si>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</si>
  <si>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</si>
  <si>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</si>
  <si>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</si>
  <si>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</si>
  <si>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</si>
  <si>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</si>
  <si>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</si>
  <si>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</si>
  <si>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</si>
  <si>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</si>
  <si>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</si>
  <si>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</si>
  <si>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</si>
  <si>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</si>
  <si>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</si>
  <si>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</si>
  <si>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</si>
  <si>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</si>
  <si>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</si>
  <si>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</si>
  <si>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</si>
  <si>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</si>
  <si>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</si>
  <si>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</si>
  <si>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</si>
  <si>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</si>
  <si>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</si>
  <si>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</si>
  <si>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</si>
  <si>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</si>
  <si>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</si>
  <si>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</si>
  <si>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</si>
  <si>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</si>
  <si>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</si>
  <si>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</si>
  <si>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</si>
  <si>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</si>
  <si>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</si>
  <si>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</si>
  <si>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</si>
  <si>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</si>
  <si>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</si>
  <si>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</si>
  <si>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</si>
  <si>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</si>
  <si>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</si>
  <si>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</si>
  <si>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</si>
  <si>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</si>
  <si>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</si>
  <si>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</si>
  <si>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</si>
  <si>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</si>
  <si>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</si>
  <si>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</si>
  <si>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</si>
  <si>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</si>
  <si>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</si>
  <si>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</si>
  <si>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</si>
  <si>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</si>
  <si>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</si>
  <si>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</si>
  <si>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</si>
  <si>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</si>
  <si>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</si>
  <si>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</si>
  <si>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</si>
  <si>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</si>
  <si>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</si>
  <si>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</si>
  <si>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</si>
  <si>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</si>
  <si>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</si>
  <si>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</si>
  <si>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</si>
  <si>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</si>
  <si>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</si>
  <si>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</si>
  <si>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</si>
  <si>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</si>
  <si>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</si>
  <si>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</si>
  <si>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</si>
  <si>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</si>
  <si>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</si>
  <si>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</si>
  <si>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</si>
  <si>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</si>
  <si>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</si>
  <si>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</si>
  <si>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</si>
  <si>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</si>
  <si>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</si>
  <si>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</si>
  <si>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</si>
  <si>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</si>
  <si>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</si>
  <si>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</si>
  <si>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</si>
  <si>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</si>
  <si>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</si>
  <si>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</si>
  <si>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</si>
  <si>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</si>
  <si>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</si>
  <si>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</si>
  <si>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</si>
  <si>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</si>
  <si>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</si>
  <si>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</si>
  <si>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</si>
  <si>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</si>
  <si>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</si>
  <si>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</si>
  <si>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</si>
  <si>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</si>
  <si>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</si>
  <si>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</si>
  <si>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</si>
  <si>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</si>
  <si>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</si>
  <si>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</si>
  <si>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</si>
  <si>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</si>
  <si>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</si>
  <si>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</si>
  <si>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</si>
  <si>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</si>
  <si>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</si>
  <si>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</si>
  <si>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</si>
  <si>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</si>
  <si>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</si>
  <si>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</si>
  <si>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</si>
  <si>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</si>
  <si>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</si>
  <si>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</si>
  <si>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</si>
  <si>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</si>
  <si>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</si>
  <si>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</si>
  <si>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</si>
  <si>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</si>
  <si>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</si>
  <si>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</si>
  <si>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</si>
  <si>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</si>
  <si>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</si>
  <si>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</si>
  <si>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</si>
  <si>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</si>
  <si>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</si>
  <si>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</si>
  <si>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</si>
  <si>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</si>
  <si>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</si>
  <si>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</si>
  <si>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</si>
  <si>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</si>
  <si>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</si>
  <si>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</si>
  <si>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</si>
  <si>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</si>
  <si>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</si>
  <si>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</si>
  <si>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</si>
  <si>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</si>
  <si>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</si>
  <si>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</si>
  <si>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</si>
  <si>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</si>
  <si>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</si>
  <si>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</si>
  <si>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</si>
  <si>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</si>
  <si>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</si>
  <si>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</si>
  <si>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</si>
  <si>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</si>
  <si>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</si>
  <si>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</si>
  <si>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</si>
  <si>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</si>
  <si>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</si>
  <si>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</si>
  <si>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</si>
  <si>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</si>
  <si>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</si>
  <si>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</si>
  <si>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</si>
  <si>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</si>
  <si>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</si>
  <si>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</si>
  <si>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</si>
  <si>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</si>
  <si>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</si>
  <si>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</si>
  <si>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</si>
  <si>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</si>
  <si>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</si>
  <si>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</si>
  <si>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</si>
  <si>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</si>
  <si>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</si>
  <si>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</si>
  <si>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</si>
  <si>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</si>
  <si>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</si>
  <si>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</si>
  <si>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</si>
  <si>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</si>
  <si>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</si>
  <si>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</si>
  <si>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</si>
  <si>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</si>
  <si>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</si>
  <si>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</si>
  <si>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</si>
  <si>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</si>
  <si>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</si>
  <si>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</si>
  <si>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</si>
  <si>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</si>
  <si>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</si>
  <si>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</si>
  <si>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</si>
  <si>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</si>
  <si>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</si>
  <si>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</si>
  <si>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</si>
  <si>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</si>
  <si>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</si>
  <si>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</si>
  <si>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</si>
  <si>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</si>
  <si>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</si>
  <si>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</si>
  <si>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</si>
  <si>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</si>
  <si>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</si>
  <si>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</si>
  <si>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</si>
  <si>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</si>
  <si>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</si>
  <si>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</si>
  <si>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</si>
  <si>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</si>
  <si>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</si>
  <si>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</si>
  <si>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</si>
  <si>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</si>
  <si>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</si>
  <si>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</si>
  <si>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</si>
  <si>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</si>
  <si>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</si>
  <si>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</si>
  <si>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</si>
  <si>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</si>
  <si>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</si>
  <si>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</si>
  <si>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</si>
  <si>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</si>
  <si>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</si>
  <si>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</si>
  <si>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</si>
  <si>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</si>
  <si>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</si>
  <si>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</si>
  <si>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</si>
  <si>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</si>
  <si>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</si>
  <si>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</si>
  <si>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</si>
  <si>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</si>
  <si>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</si>
  <si>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</si>
  <si>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</si>
  <si>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</si>
  <si>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</si>
  <si>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</si>
  <si>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</si>
  <si>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</si>
  <si>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</si>
  <si>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</si>
  <si>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</si>
  <si>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</si>
  <si>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</si>
  <si>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</si>
  <si>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</si>
  <si>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</si>
  <si>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</si>
  <si>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</si>
  <si>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</si>
  <si>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</si>
  <si>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</si>
  <si>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</si>
  <si>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</si>
  <si>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</si>
  <si>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</si>
  <si>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</si>
  <si>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</si>
  <si>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</si>
  <si>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</si>
  <si>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</si>
  <si>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</si>
  <si>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</si>
  <si>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</si>
  <si>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</si>
  <si>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</si>
  <si>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</si>
  <si>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</si>
  <si>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</si>
  <si>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</si>
  <si>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</si>
  <si>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</si>
  <si>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</si>
  <si>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</si>
  <si>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</si>
  <si>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</si>
  <si>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</si>
  <si>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</si>
  <si>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</si>
  <si>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</si>
  <si>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</si>
  <si>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</si>
  <si>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</si>
  <si>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</si>
  <si>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</si>
  <si>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</si>
  <si>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</si>
  <si>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</si>
  <si>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</si>
  <si>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</si>
  <si>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</si>
  <si>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</si>
  <si>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</si>
  <si>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</si>
  <si>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</si>
  <si>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</si>
  <si>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</si>
  <si>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</si>
  <si>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</si>
  <si>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</si>
  <si>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</si>
  <si>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</si>
  <si>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</si>
  <si>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</si>
  <si>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</si>
  <si>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</si>
  <si>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</si>
  <si>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</si>
  <si>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</si>
  <si>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</si>
  <si>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</si>
  <si>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</si>
  <si>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</si>
  <si>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</si>
  <si>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</si>
  <si>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</si>
  <si>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</si>
  <si>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</si>
  <si>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</si>
  <si>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</si>
  <si>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</si>
  <si>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</si>
  <si>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</si>
  <si>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</si>
  <si>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</si>
  <si>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</si>
  <si>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</si>
  <si>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</si>
  <si>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</si>
  <si>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</si>
  <si>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</si>
  <si>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</si>
  <si>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</si>
  <si>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</si>
  <si>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</si>
  <si>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</si>
  <si>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</si>
  <si>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</si>
  <si>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</si>
  <si>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</si>
  <si>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</si>
  <si>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</si>
  <si>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</si>
  <si>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</si>
  <si>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</si>
  <si>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</si>
  <si>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</si>
  <si>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</si>
  <si>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</si>
  <si>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</si>
  <si>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</si>
  <si>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</si>
  <si>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</si>
  <si>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</si>
  <si>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</si>
  <si>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</si>
  <si>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</si>
  <si>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</si>
  <si>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</si>
  <si>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</si>
  <si>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</si>
  <si>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</si>
  <si>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</si>
  <si>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</si>
  <si>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</si>
  <si>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</si>
  <si>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</si>
  <si>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</si>
  <si>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</si>
  <si>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</si>
  <si>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</si>
  <si>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</si>
  <si>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</si>
  <si>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</si>
  <si>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</si>
  <si>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</si>
  <si>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</si>
  <si>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</si>
  <si>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</si>
  <si>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</si>
  <si>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</si>
  <si>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</si>
  <si>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</si>
  <si>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</si>
  <si>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</si>
  <si>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</si>
  <si>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</si>
  <si>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</si>
  <si>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</si>
  <si>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</si>
  <si>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</si>
  <si>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</si>
  <si>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</si>
  <si>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</si>
  <si>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</si>
  <si>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</si>
  <si>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</si>
  <si>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</si>
  <si>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</si>
  <si>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</si>
  <si>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</si>
  <si>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</si>
  <si>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</si>
  <si>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</si>
  <si>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</si>
  <si>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</si>
  <si>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</si>
  <si>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</si>
  <si>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</si>
  <si>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</si>
  <si>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</si>
  <si>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</si>
  <si>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</si>
  <si>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</si>
  <si>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</si>
  <si>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</si>
  <si>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</si>
  <si>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</si>
  <si>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</si>
  <si>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</si>
  <si>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</si>
  <si>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</si>
  <si>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</si>
  <si>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</si>
  <si>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</si>
  <si>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</si>
  <si>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</si>
  <si>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</si>
  <si>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</si>
  <si>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</si>
  <si>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</si>
  <si>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</si>
  <si>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</si>
  <si>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</si>
  <si>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</si>
  <si>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</si>
  <si>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</si>
  <si>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</si>
  <si>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</si>
  <si>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</si>
  <si>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</si>
  <si>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</si>
  <si>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</si>
  <si>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</si>
  <si>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</si>
  <si>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</si>
  <si>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</si>
  <si>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</si>
  <si>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</si>
  <si>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</si>
  <si>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</si>
  <si>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</si>
  <si>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</si>
  <si>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</si>
  <si>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</si>
  <si>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</si>
  <si>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</si>
  <si>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</si>
  <si>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</si>
  <si>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</si>
  <si>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</si>
  <si>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</si>
  <si>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</si>
  <si>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</si>
  <si>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</si>
  <si>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</si>
  <si>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</si>
  <si>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</si>
  <si>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</si>
  <si>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</si>
  <si>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</si>
  <si>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</si>
  <si>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</si>
  <si>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</si>
  <si>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</si>
  <si>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</si>
  <si>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</si>
  <si>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</si>
  <si>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</si>
  <si>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</si>
  <si>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</si>
  <si>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</si>
  <si>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</si>
  <si>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</si>
  <si>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</si>
  <si>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</si>
  <si>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</si>
  <si>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</si>
  <si>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</si>
  <si>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</si>
  <si>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</si>
  <si>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</si>
  <si>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</si>
  <si>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</si>
  <si>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</si>
  <si>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</si>
  <si>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</si>
  <si>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</si>
  <si>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</si>
  <si>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</si>
  <si>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</si>
  <si>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</si>
  <si>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</si>
  <si>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</si>
  <si>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</si>
  <si>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</si>
  <si>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</si>
  <si>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</si>
  <si>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</si>
  <si>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</si>
  <si>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</si>
  <si>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</si>
  <si>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</si>
  <si>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</si>
  <si>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</si>
  <si>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</si>
  <si>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</si>
  <si>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</si>
  <si>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</si>
  <si>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</si>
  <si>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</si>
  <si>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</si>
  <si>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</si>
  <si>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</si>
  <si>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</si>
  <si>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</si>
  <si>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</si>
  <si>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</si>
  <si>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</si>
  <si>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</si>
  <si>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</si>
  <si>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</si>
  <si>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</si>
  <si>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</si>
  <si>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</si>
  <si>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</si>
  <si>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</si>
  <si>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</si>
  <si>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</si>
  <si>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</si>
  <si>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</si>
  <si>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</si>
  <si>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</si>
  <si>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</si>
  <si>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</si>
  <si>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</si>
  <si>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</si>
  <si>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</si>
  <si>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</si>
  <si>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</si>
  <si>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</si>
  <si>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</si>
  <si>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</si>
  <si>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</si>
  <si>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</si>
  <si>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</si>
  <si>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</si>
  <si>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</si>
  <si>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</si>
  <si>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</si>
  <si>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</si>
  <si>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</si>
  <si>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</si>
  <si>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</si>
  <si>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</si>
  <si>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</si>
  <si>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</si>
  <si>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</si>
  <si>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</si>
  <si>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</si>
  <si>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</si>
  <si>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</si>
  <si>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</si>
  <si>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</si>
  <si>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</si>
  <si>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</si>
  <si>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</si>
  <si>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</si>
  <si>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</si>
  <si>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</si>
  <si>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</si>
  <si>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</si>
  <si>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</si>
  <si>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</si>
  <si>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</si>
  <si>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</si>
  <si>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</si>
  <si>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</si>
  <si>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</si>
  <si>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</si>
  <si>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</si>
  <si>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</si>
  <si>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</si>
  <si>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</si>
  <si>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</si>
  <si>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</si>
  <si>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</si>
  <si>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</si>
  <si>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</si>
  <si>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</si>
  <si>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</si>
  <si>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</si>
  <si>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</si>
  <si>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</si>
  <si>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</si>
  <si>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</si>
  <si>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</si>
  <si>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</si>
  <si>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</si>
  <si>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</si>
  <si>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</si>
  <si>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</si>
  <si>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</si>
  <si>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</si>
  <si>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</si>
  <si>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</si>
  <si>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</si>
  <si>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</si>
  <si>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</si>
  <si>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</si>
  <si>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</si>
  <si>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</si>
  <si>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</si>
  <si>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</si>
  <si>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</si>
  <si>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</si>
  <si>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</si>
  <si>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</si>
  <si>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</si>
  <si>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</si>
  <si>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</si>
  <si>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</si>
  <si>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</si>
  <si>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</si>
  <si>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</si>
  <si>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</si>
  <si>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</si>
  <si>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</si>
  <si>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</si>
  <si>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</si>
  <si>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</si>
  <si>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</si>
  <si>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</si>
  <si>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</si>
  <si>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</si>
  <si>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</si>
  <si>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</si>
  <si>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</si>
  <si>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</si>
  <si>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</si>
  <si>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</si>
  <si>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</si>
  <si>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</si>
  <si>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</si>
  <si>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</si>
  <si>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</si>
  <si>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</si>
  <si>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</si>
  <si>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</si>
  <si>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</si>
  <si>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</si>
  <si>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</si>
  <si>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</si>
  <si>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</si>
  <si>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</si>
  <si>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</si>
  <si>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</si>
  <si>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</si>
  <si>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</si>
  <si>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</si>
  <si>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</si>
  <si>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</si>
  <si>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</si>
  <si>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</si>
  <si>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</si>
  <si>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</si>
  <si>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</si>
  <si>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</si>
  <si>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</si>
  <si>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</si>
  <si>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</si>
  <si>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</si>
  <si>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</si>
  <si>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</si>
  <si>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</si>
  <si>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</si>
  <si>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</si>
  <si>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</si>
  <si>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</si>
  <si>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</si>
  <si>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</si>
  <si>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</si>
  <si>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</si>
  <si>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</si>
  <si>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</si>
  <si>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</si>
  <si>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</si>
  <si>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</si>
  <si>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</si>
  <si>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</si>
  <si>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</si>
  <si>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</si>
  <si>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</si>
  <si>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</si>
  <si>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</si>
  <si>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</si>
  <si>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</si>
  <si>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</si>
  <si>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</si>
  <si>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</si>
  <si>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</si>
  <si>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</si>
  <si>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</si>
  <si>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</si>
  <si>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</si>
  <si>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</si>
  <si>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</si>
  <si>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</si>
  <si>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</si>
  <si>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</si>
  <si>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</si>
  <si>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</si>
  <si>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</si>
  <si>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</si>
  <si>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</si>
  <si>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</si>
  <si>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</si>
  <si>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</si>
  <si>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</si>
  <si>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</si>
  <si>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</si>
  <si>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</si>
  <si>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</si>
  <si>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</si>
  <si>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</si>
  <si>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</si>
  <si>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</si>
  <si>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</si>
  <si>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</si>
  <si>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</si>
  <si>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</si>
  <si>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</si>
  <si>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</si>
  <si>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</si>
  <si>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</si>
  <si>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</si>
  <si>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</si>
  <si>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</si>
  <si>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</si>
  <si>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</si>
  <si>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</si>
  <si>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</si>
  <si>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</si>
  <si>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</si>
  <si>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</si>
  <si>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</si>
  <si>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</si>
  <si>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</si>
  <si>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</si>
  <si>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</si>
  <si>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</si>
  <si>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</si>
  <si>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</si>
  <si>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</si>
  <si>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</si>
  <si>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</si>
  <si>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</si>
  <si>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</si>
  <si>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</si>
  <si>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</si>
  <si>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</si>
  <si>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</si>
  <si>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</si>
  <si>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</si>
  <si>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</si>
  <si>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</si>
  <si>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</si>
  <si>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</si>
  <si>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</si>
  <si>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</si>
  <si>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</si>
  <si>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</si>
  <si>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</si>
  <si>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</si>
  <si>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</si>
  <si>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</si>
  <si>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</si>
  <si>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</si>
  <si>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</si>
  <si>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</si>
  <si>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</si>
  <si>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</si>
  <si>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</si>
  <si>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</si>
  <si>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</si>
  <si>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</si>
  <si>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</si>
  <si>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</si>
  <si>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</si>
  <si>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</si>
  <si>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</si>
  <si>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</si>
  <si>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</si>
  <si>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</si>
  <si>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</si>
  <si>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</si>
  <si>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</si>
  <si>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</si>
  <si>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</si>
  <si>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</si>
  <si>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</si>
  <si>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</si>
  <si>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</si>
  <si>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</si>
  <si>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</si>
  <si>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</si>
  <si>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</si>
  <si>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</si>
  <si>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</si>
  <si>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</si>
  <si>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</si>
  <si>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</si>
  <si>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</si>
  <si>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</si>
  <si>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</si>
  <si>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</si>
  <si>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</si>
  <si>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</si>
  <si>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</si>
  <si>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</si>
  <si>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</si>
  <si>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</si>
  <si>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</si>
  <si>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</si>
  <si>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</si>
  <si>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</si>
  <si>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</si>
  <si>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</si>
  <si>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</si>
  <si>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</si>
  <si>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</si>
  <si>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</si>
  <si>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</si>
  <si>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</si>
  <si>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</si>
  <si>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</si>
  <si>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</si>
  <si>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</si>
  <si>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</si>
  <si>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</si>
  <si>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</si>
  <si>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</si>
  <si>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</si>
  <si>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</si>
  <si>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</si>
  <si>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</si>
  <si>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</si>
  <si>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</si>
  <si>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</si>
  <si>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</si>
  <si>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</si>
  <si>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</si>
  <si>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</si>
  <si>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</si>
  <si>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</si>
  <si>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</si>
  <si>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</si>
  <si>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</si>
  <si>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</si>
  <si>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</si>
  <si>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</si>
  <si>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</si>
  <si>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</si>
  <si>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</si>
  <si>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</si>
  <si>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</si>
  <si>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</si>
  <si>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</si>
  <si>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</si>
  <si>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</si>
  <si>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</si>
  <si>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</si>
  <si>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</si>
  <si>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</si>
  <si>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</si>
  <si>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</si>
  <si>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</si>
  <si>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</si>
  <si>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</si>
  <si>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</si>
  <si>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</si>
  <si>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</si>
  <si>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</si>
  <si>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</si>
  <si>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</si>
  <si>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</si>
  <si>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</si>
  <si>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</si>
  <si>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</si>
  <si>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</si>
  <si>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</si>
  <si>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</si>
  <si>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</si>
  <si>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</si>
  <si>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</si>
  <si>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</si>
  <si>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</si>
  <si>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</si>
  <si>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</si>
  <si>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</si>
  <si>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</si>
  <si>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</si>
  <si>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</si>
  <si>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</si>
  <si>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</si>
  <si>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</si>
  <si>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</si>
  <si>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</si>
  <si>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</si>
  <si>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</si>
  <si>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</si>
  <si>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</si>
  <si>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</si>
  <si>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</si>
  <si>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</si>
  <si>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</si>
  <si>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</si>
  <si>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</si>
  <si>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</si>
  <si>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</si>
  <si>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</si>
  <si>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</si>
  <si>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</si>
  <si>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</si>
  <si>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</si>
  <si>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</si>
  <si>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</si>
  <si>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</si>
  <si>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</si>
  <si>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</si>
  <si>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</si>
  <si>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</si>
  <si>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</si>
  <si>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</si>
  <si>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</si>
  <si>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</si>
  <si>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</si>
  <si>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</si>
  <si>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</si>
  <si>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</si>
  <si>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</si>
  <si>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</si>
  <si>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</si>
  <si>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</si>
  <si>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</si>
  <si>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</si>
  <si>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</si>
  <si>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</si>
  <si>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</si>
  <si>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</si>
  <si>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</si>
  <si>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</si>
  <si>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</si>
  <si>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</si>
  <si>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</si>
  <si>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</si>
  <si>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</si>
  <si>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</si>
  <si>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</si>
  <si>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</si>
  <si>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</si>
  <si>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</si>
  <si>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</si>
  <si>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</si>
  <si>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</si>
  <si>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</si>
  <si>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</si>
  <si>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</si>
  <si>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</si>
  <si>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</si>
  <si>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</si>
  <si>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</si>
  <si>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</si>
  <si>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</si>
  <si>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</si>
  <si>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</si>
  <si>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</si>
  <si>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</si>
  <si>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</si>
  <si>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</si>
  <si>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</si>
  <si>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</si>
  <si>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</si>
  <si>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</si>
  <si>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</si>
  <si>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</si>
  <si>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</si>
  <si>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</si>
  <si>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</si>
  <si>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</si>
  <si>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</si>
  <si>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</si>
  <si>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</si>
  <si>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</si>
  <si>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</si>
  <si>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</si>
  <si>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</si>
  <si>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</si>
  <si>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</si>
  <si>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</si>
  <si>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</si>
  <si>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</si>
  <si>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</si>
  <si>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</si>
  <si>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</si>
  <si>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</si>
  <si>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</si>
  <si>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</si>
  <si>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</si>
  <si>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</si>
  <si>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</si>
  <si>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</si>
  <si>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</si>
  <si>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</si>
  <si>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</si>
  <si>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</si>
  <si>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</si>
  <si>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</si>
  <si>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</si>
  <si>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</si>
  <si>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</si>
  <si>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</si>
  <si>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</si>
  <si>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</si>
  <si>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</si>
  <si>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</si>
  <si>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</si>
  <si>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</si>
  <si>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</si>
  <si>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</si>
  <si>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</si>
  <si>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</si>
  <si>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</si>
  <si>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</si>
  <si>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</si>
  <si>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</si>
  <si>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</si>
  <si>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</si>
  <si>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</si>
  <si>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</si>
  <si>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</si>
  <si>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</si>
  <si>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</si>
  <si>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</si>
  <si>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</si>
  <si>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</si>
  <si>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</si>
  <si>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</si>
  <si>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</si>
  <si>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</si>
  <si>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</si>
  <si>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</si>
  <si>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</si>
  <si>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</si>
  <si>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</si>
  <si>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</si>
  <si>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</si>
  <si>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</si>
  <si>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</si>
  <si>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</si>
  <si>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</si>
  <si>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</si>
  <si>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</si>
  <si>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</si>
  <si>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</si>
  <si>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</si>
  <si>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</si>
  <si>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</si>
  <si>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</si>
  <si>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</si>
  <si>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</si>
  <si>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</si>
  <si>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</si>
  <si>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</si>
  <si>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</si>
  <si>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</si>
  <si>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</si>
  <si>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</si>
  <si>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</si>
  <si>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</si>
  <si>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</si>
  <si>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</si>
  <si>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</si>
  <si>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</si>
  <si>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</si>
  <si>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</si>
  <si>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</si>
  <si>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</si>
  <si>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</si>
  <si>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</si>
  <si>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</si>
  <si>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</si>
  <si>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</si>
  <si>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</si>
  <si>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</si>
  <si>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</si>
  <si>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</si>
  <si>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</si>
  <si>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</si>
  <si>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</si>
  <si>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</si>
  <si>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</si>
  <si>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</si>
  <si>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</si>
  <si>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</si>
  <si>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</si>
  <si>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</si>
  <si>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</si>
  <si>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</si>
  <si>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</si>
  <si>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</si>
  <si>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</si>
  <si>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</si>
  <si>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</si>
  <si>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</si>
  <si>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</si>
  <si>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</si>
  <si>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</si>
  <si>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</si>
  <si>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</si>
  <si>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</si>
  <si>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</si>
  <si>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</si>
  <si>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</si>
  <si>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</si>
  <si>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</si>
  <si>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</si>
  <si>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</si>
  <si>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</si>
  <si>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</si>
  <si>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</si>
  <si>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</si>
  <si>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</si>
  <si>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</si>
  <si>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</si>
  <si>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</si>
  <si>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</si>
  <si>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</si>
  <si>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</si>
  <si>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</si>
  <si>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</si>
  <si>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</si>
  <si>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</si>
  <si>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</si>
  <si>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</si>
  <si>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</si>
  <si>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</si>
  <si>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</si>
  <si>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</si>
  <si>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</si>
  <si>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</si>
  <si>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</si>
  <si>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</si>
  <si>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</si>
  <si>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</si>
  <si>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</si>
  <si>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</si>
  <si>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</si>
  <si>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</si>
  <si>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</si>
  <si>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</si>
  <si>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</si>
  <si>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</si>
  <si>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</si>
  <si>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</si>
  <si>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</si>
  <si>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</si>
  <si>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</si>
  <si>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</si>
  <si>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</si>
  <si>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</si>
  <si>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</si>
  <si>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</si>
  <si>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</si>
  <si>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</si>
  <si>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</si>
  <si>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</si>
  <si>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</si>
  <si>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</si>
  <si>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</si>
  <si>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</si>
  <si>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</si>
  <si>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</si>
  <si>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</si>
  <si>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</si>
  <si>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</si>
  <si>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</si>
  <si>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</si>
  <si>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</si>
  <si>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</si>
  <si>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</si>
  <si>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</si>
  <si>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</si>
  <si>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</si>
  <si>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</si>
  <si>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</si>
  <si>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</si>
  <si>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</si>
  <si>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</si>
  <si>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</si>
  <si>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</si>
  <si>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</si>
  <si>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</si>
  <si>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</si>
  <si>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</si>
  <si>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</si>
  <si>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</si>
  <si>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</si>
  <si>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</si>
  <si>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</si>
  <si>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</si>
  <si>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</si>
  <si>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</si>
  <si>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</si>
  <si>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</si>
  <si>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</si>
  <si>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</si>
  <si>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</si>
  <si>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</si>
  <si>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</si>
  <si>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</si>
  <si>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</si>
  <si>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</si>
  <si>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</si>
  <si>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</si>
  <si>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</si>
  <si>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</si>
  <si>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</si>
  <si>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</si>
  <si>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</si>
  <si>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</si>
  <si>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</si>
  <si>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</si>
  <si>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</si>
  <si>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</si>
  <si>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</si>
  <si>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</si>
  <si>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</si>
  <si>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</si>
  <si>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</si>
  <si>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</si>
  <si>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</si>
  <si>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</si>
  <si>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</si>
  <si>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</si>
  <si>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</si>
  <si>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</si>
  <si>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</si>
  <si>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</si>
  <si>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</si>
  <si>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</si>
  <si>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</si>
  <si>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</si>
  <si>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</si>
  <si>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</si>
  <si>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</si>
  <si>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</si>
  <si>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</si>
  <si>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</si>
  <si>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</si>
  <si>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</si>
  <si>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</si>
  <si>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</si>
  <si>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</si>
  <si>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</si>
  <si>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</si>
  <si>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</si>
  <si>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</si>
  <si>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</si>
  <si>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</si>
  <si>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</si>
  <si>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</si>
  <si>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</si>
  <si>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</si>
  <si>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</si>
  <si>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</si>
  <si>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</si>
  <si>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</si>
  <si>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</si>
  <si>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</si>
  <si>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</si>
  <si>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</si>
  <si>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</si>
  <si>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</si>
  <si>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</si>
  <si>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</si>
  <si>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</si>
  <si>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</si>
  <si>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</si>
  <si>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</si>
  <si>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</si>
  <si>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</si>
  <si>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</si>
  <si>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</si>
  <si>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</si>
  <si>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</si>
  <si>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</si>
  <si>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</si>
  <si>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</si>
  <si>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</si>
  <si>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</si>
  <si>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</si>
  <si>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</si>
  <si>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</si>
  <si>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</si>
  <si>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</si>
  <si>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</si>
  <si>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</si>
  <si>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</si>
  <si>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</si>
  <si>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</si>
  <si>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</si>
  <si>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</si>
  <si>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</si>
  <si>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</si>
  <si>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</si>
  <si>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</si>
  <si>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</si>
  <si>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</si>
  <si>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</si>
  <si>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</si>
  <si>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</si>
  <si>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</si>
  <si>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</si>
  <si>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</si>
  <si>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</si>
  <si>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</si>
  <si>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</si>
  <si>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</si>
  <si>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</si>
  <si>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</si>
  <si>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</si>
  <si>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</si>
  <si>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</si>
  <si>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</si>
  <si>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</si>
  <si>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</si>
  <si>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</si>
  <si>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</si>
  <si>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</si>
  <si>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</si>
  <si>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</si>
  <si>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</si>
  <si>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</si>
  <si>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</si>
  <si>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</si>
  <si>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</si>
  <si>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</si>
  <si>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</si>
  <si>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</si>
  <si>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</si>
  <si>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</si>
  <si>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</si>
  <si>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</si>
  <si>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</si>
  <si>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</si>
  <si>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</si>
  <si>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</si>
  <si>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</si>
  <si>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</si>
  <si>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</si>
  <si>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</si>
  <si>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</si>
  <si>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</si>
  <si>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</si>
  <si>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</si>
  <si>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</si>
  <si>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</si>
  <si>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</si>
  <si>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</si>
  <si>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</si>
  <si>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</si>
  <si>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</si>
  <si>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</si>
  <si>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</si>
  <si>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</si>
  <si>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</si>
  <si>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</si>
  <si>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</si>
  <si>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</si>
  <si>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</si>
  <si>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</si>
  <si>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</si>
  <si>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</si>
  <si>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</si>
  <si>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</si>
  <si>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</si>
  <si>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</si>
  <si>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</si>
  <si>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</si>
  <si>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</si>
  <si>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</si>
  <si>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</si>
  <si>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</si>
  <si>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</si>
  <si>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</si>
  <si>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</si>
  <si>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</si>
  <si>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</si>
  <si>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</si>
  <si>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</si>
  <si>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</si>
  <si>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</si>
  <si>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</si>
  <si>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</si>
  <si>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</si>
  <si>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</si>
  <si>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</si>
  <si>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</si>
  <si>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</si>
  <si>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</si>
  <si>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</si>
  <si>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</si>
  <si>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</si>
  <si>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</si>
  <si>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</si>
  <si>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</si>
  <si>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</si>
  <si>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</si>
  <si>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</si>
  <si>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</si>
  <si>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</si>
  <si>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</si>
  <si>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</si>
  <si>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</si>
  <si>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</si>
  <si>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</si>
  <si>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</si>
  <si>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</si>
  <si>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</si>
  <si>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</si>
  <si>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</si>
  <si>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</si>
  <si>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</si>
  <si>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</si>
  <si>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</si>
  <si>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</si>
  <si>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</si>
  <si>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</si>
  <si>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</si>
  <si>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</si>
  <si>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</si>
  <si>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</si>
  <si>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</si>
  <si>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</si>
  <si>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</si>
  <si>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</si>
  <si>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</si>
  <si>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</si>
  <si>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</si>
  <si>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</si>
  <si>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</si>
  <si>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</si>
  <si>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</si>
  <si>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</si>
  <si>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</si>
  <si>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</si>
  <si>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</si>
  <si>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</si>
  <si>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</si>
  <si>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</si>
  <si>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</si>
  <si>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</si>
  <si>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</si>
  <si>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</si>
  <si>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</si>
  <si>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</si>
  <si>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</si>
  <si>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</si>
  <si>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</si>
  <si>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</si>
  <si>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</si>
  <si>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</si>
  <si>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</si>
  <si>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</si>
  <si>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</si>
  <si>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</si>
  <si>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</si>
  <si>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</si>
  <si>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</si>
  <si>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</si>
  <si>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</si>
  <si>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</si>
  <si>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</si>
  <si>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</si>
  <si>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</si>
  <si>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</si>
  <si>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</si>
  <si>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</si>
  <si>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</si>
  <si>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</si>
  <si>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</si>
  <si>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</si>
  <si>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</si>
  <si>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</si>
  <si>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</si>
  <si>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</si>
  <si>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</si>
  <si>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</si>
  <si>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</si>
  <si>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</si>
  <si>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</si>
  <si>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</si>
  <si>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</si>
  <si>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</si>
  <si>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</si>
  <si>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</si>
  <si>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</si>
  <si>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</si>
  <si>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</si>
  <si>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</si>
  <si>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</si>
  <si>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</si>
  <si>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</si>
  <si>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</si>
  <si>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</si>
  <si>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</si>
  <si>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</si>
  <si>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</si>
  <si>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</si>
  <si>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</si>
  <si>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</si>
  <si>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</si>
  <si>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</si>
  <si>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</si>
  <si>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</si>
  <si>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</si>
  <si>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</si>
  <si>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</si>
  <si>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</si>
  <si>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</si>
  <si>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</si>
  <si>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</si>
  <si>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</si>
  <si>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</si>
  <si>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</si>
  <si>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</si>
  <si>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</si>
  <si>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</si>
  <si>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</si>
  <si>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</si>
  <si>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</si>
  <si>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</si>
  <si>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</si>
  <si>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</si>
  <si>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</si>
  <si>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</si>
  <si>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</si>
  <si>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</si>
  <si>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</si>
  <si>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</si>
  <si>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</si>
  <si>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</si>
  <si>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</si>
  <si>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</si>
  <si>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</si>
  <si>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</si>
  <si>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</si>
  <si>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</si>
  <si>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</si>
  <si>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</si>
  <si>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</si>
  <si>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</si>
  <si>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</si>
  <si>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</si>
  <si>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</si>
  <si>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</si>
  <si>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</si>
  <si>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</si>
  <si>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</si>
  <si>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</si>
  <si>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</si>
  <si>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</si>
  <si>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</si>
  <si>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</si>
  <si>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</si>
  <si>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</si>
  <si>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</si>
  <si>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</si>
  <si>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</si>
  <si>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</si>
  <si>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</si>
  <si>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</si>
  <si>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</si>
  <si>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</si>
  <si>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</si>
  <si>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</si>
  <si>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</si>
  <si>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</si>
  <si>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</si>
  <si>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</si>
  <si>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</si>
  <si>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</si>
  <si>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</si>
  <si>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</si>
  <si>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</si>
  <si>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</si>
  <si>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</si>
  <si>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</si>
  <si>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</si>
  <si>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</si>
  <si>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</si>
  <si>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</si>
  <si>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</si>
  <si>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</si>
  <si>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</si>
  <si>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</si>
  <si>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</si>
  <si>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</si>
  <si>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</si>
  <si>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</si>
  <si>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</si>
  <si>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</si>
  <si>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</si>
  <si>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</si>
  <si>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</si>
  <si>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</si>
  <si>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</si>
  <si>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</si>
  <si>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</si>
  <si>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</si>
  <si>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</si>
  <si>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</si>
  <si>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</si>
  <si>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</si>
  <si>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</si>
  <si>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</si>
  <si>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</si>
  <si>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</si>
  <si>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</si>
  <si>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</si>
  <si>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</si>
  <si>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</si>
  <si>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</si>
  <si>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</si>
  <si>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</si>
  <si>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</si>
  <si>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</si>
  <si>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</si>
  <si>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</si>
  <si>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</si>
  <si>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</si>
  <si>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</si>
  <si>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</si>
  <si>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</si>
  <si>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</si>
  <si>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</si>
  <si>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</si>
  <si>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</si>
  <si>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</si>
  <si>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</si>
  <si>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</si>
  <si>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</si>
  <si>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</si>
  <si>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</si>
  <si>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</si>
  <si>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</si>
  <si>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</si>
  <si>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</si>
  <si>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</si>
  <si>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</si>
  <si>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</si>
  <si>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</si>
  <si>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</si>
  <si>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</si>
  <si>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</si>
  <si>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</si>
  <si>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</si>
  <si>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</si>
  <si>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</si>
  <si>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</si>
  <si>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</si>
  <si>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</si>
  <si>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</si>
  <si>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</si>
  <si>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</si>
  <si>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</si>
  <si>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</si>
  <si>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</si>
  <si>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</si>
  <si>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</si>
  <si>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</si>
  <si>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</si>
  <si>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</si>
  <si>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</si>
  <si>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</si>
  <si>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</si>
  <si>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</si>
  <si>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</si>
  <si>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</si>
  <si>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</si>
  <si>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</si>
  <si>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</si>
  <si>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</si>
  <si>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</si>
  <si>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</si>
  <si>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</si>
  <si>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</si>
  <si>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</si>
  <si>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</si>
  <si>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</si>
  <si>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</si>
  <si>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</si>
  <si>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</si>
  <si>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</si>
  <si>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</si>
  <si>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</si>
  <si>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</si>
  <si>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</si>
  <si>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</si>
  <si>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</si>
  <si>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</si>
  <si>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</si>
  <si>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</si>
  <si>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</si>
  <si>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</si>
  <si>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</si>
  <si>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</si>
  <si>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</si>
  <si>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</si>
  <si>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</si>
  <si>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</si>
  <si>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</si>
  <si>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</si>
  <si>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</si>
  <si>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</si>
  <si>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</si>
  <si>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</si>
  <si>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</si>
  <si>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</si>
  <si>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</si>
  <si>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</si>
  <si>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</si>
  <si>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</si>
  <si>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</si>
  <si>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</si>
  <si>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</si>
  <si>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</si>
  <si>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</si>
  <si>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</si>
  <si>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</si>
  <si>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</si>
  <si>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</si>
  <si>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</si>
  <si>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</si>
  <si>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</si>
  <si>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</si>
  <si>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</si>
  <si>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</si>
  <si>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</si>
  <si>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</si>
  <si>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</si>
  <si>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</si>
  <si>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</si>
  <si>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</si>
  <si>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</si>
  <si>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</si>
  <si>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</si>
  <si>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</si>
  <si>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</si>
  <si>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</si>
  <si>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</si>
  <si>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</si>
  <si>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</si>
  <si>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</si>
  <si>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</si>
  <si>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</si>
  <si>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</si>
  <si>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</si>
  <si>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</si>
  <si>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</si>
  <si>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</si>
  <si>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</si>
  <si>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</si>
  <si>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</si>
  <si>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</si>
  <si>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</si>
  <si>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</si>
  <si>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</si>
  <si>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</si>
  <si>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</si>
  <si>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</si>
  <si>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</si>
  <si>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</si>
  <si>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</si>
  <si>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</si>
  <si>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</si>
  <si>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</si>
  <si>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</si>
  <si>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</si>
  <si>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</si>
  <si>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</si>
  <si>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</si>
  <si>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</si>
  <si>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</si>
  <si>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</si>
  <si>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</si>
  <si>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</si>
  <si>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</si>
  <si>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</si>
  <si>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</si>
  <si>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</si>
  <si>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</si>
  <si>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</si>
  <si>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</si>
  <si>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</si>
  <si>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</si>
  <si>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</si>
  <si>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</si>
  <si>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</si>
  <si>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</si>
  <si>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</si>
  <si>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</si>
  <si>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</si>
  <si>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</si>
  <si>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</si>
  <si>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</si>
  <si>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</si>
  <si>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</si>
  <si>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</si>
  <si>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</si>
  <si>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</si>
  <si>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</si>
  <si>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</si>
  <si>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</si>
  <si>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</si>
  <si>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</si>
  <si>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</si>
  <si>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</si>
  <si>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</si>
  <si>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</si>
  <si>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</si>
  <si>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</si>
  <si>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</si>
  <si>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</si>
  <si>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</si>
  <si>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</si>
  <si>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</si>
  <si>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</si>
  <si>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</si>
  <si>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</si>
  <si>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</si>
  <si>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</si>
  <si>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</si>
  <si>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</si>
  <si>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</si>
  <si>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</si>
  <si>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</si>
  <si>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</si>
  <si>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</si>
  <si>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</si>
  <si>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</si>
  <si>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</si>
  <si>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</si>
  <si>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</si>
  <si>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</si>
  <si>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</si>
  <si>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</si>
  <si>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</si>
  <si>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</si>
  <si>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</si>
  <si>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</si>
  <si>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</si>
  <si>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</si>
  <si>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</si>
  <si>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</si>
  <si>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</si>
  <si>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</si>
  <si>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</si>
  <si>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</si>
  <si>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</si>
  <si>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</si>
  <si>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</si>
  <si>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</si>
  <si>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</si>
  <si>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</si>
  <si>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</si>
  <si>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</si>
  <si>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</si>
  <si>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</si>
  <si>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</si>
  <si>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</si>
  <si>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</si>
  <si>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</si>
  <si>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</si>
  <si>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</si>
  <si>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</si>
  <si>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</si>
  <si>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</si>
  <si>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</si>
  <si>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</si>
  <si>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</si>
  <si>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</si>
  <si>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</si>
  <si>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</si>
  <si>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</si>
  <si>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</si>
  <si>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</si>
  <si>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</si>
  <si>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</si>
  <si>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</si>
  <si>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</si>
  <si>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</si>
  <si>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</si>
  <si>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</si>
  <si>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</si>
  <si>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</si>
  <si>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</si>
  <si>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</si>
  <si>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</si>
  <si>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</si>
  <si>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</si>
  <si>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</si>
  <si>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</si>
  <si>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</si>
  <si>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</si>
  <si>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</si>
  <si>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</si>
  <si>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</si>
  <si>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</si>
  <si>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</si>
  <si>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</si>
  <si>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</si>
  <si>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</si>
  <si>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</si>
  <si>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</si>
  <si>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</si>
  <si>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</si>
  <si>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</si>
  <si>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</si>
  <si>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</si>
  <si>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</si>
  <si>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</si>
  <si>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</si>
  <si>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</si>
  <si>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</si>
  <si>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</si>
  <si>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</si>
  <si>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</si>
  <si>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</si>
  <si>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</si>
  <si>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</si>
  <si>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</si>
  <si>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</si>
  <si>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</si>
  <si>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</si>
  <si>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</si>
  <si>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</si>
  <si>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</si>
  <si>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</si>
  <si>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</si>
  <si>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</si>
  <si>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</si>
  <si>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</si>
  <si>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</si>
  <si>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</si>
  <si>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</si>
  <si>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</si>
  <si>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</si>
  <si>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</si>
  <si>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</si>
  <si>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</si>
  <si>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</si>
  <si>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</si>
  <si>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</si>
  <si>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</si>
  <si>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</si>
  <si>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</si>
  <si>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</si>
  <si>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</si>
  <si>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</si>
  <si>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</si>
  <si>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</si>
  <si>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</si>
  <si>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</si>
  <si>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</si>
  <si>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</si>
  <si>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</si>
  <si>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</si>
  <si>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</si>
  <si>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</si>
  <si>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</si>
  <si>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</si>
  <si>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</si>
  <si>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</si>
  <si>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</si>
  <si>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</si>
  <si>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</si>
  <si>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</si>
  <si>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</si>
  <si>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</si>
  <si>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</si>
  <si>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</si>
  <si>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</si>
  <si>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</si>
  <si>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</si>
  <si>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</si>
  <si>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</si>
  <si>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</si>
  <si>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</si>
  <si>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</si>
  <si>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</si>
  <si>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</si>
  <si>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</si>
  <si>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</si>
  <si>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</si>
  <si>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</si>
  <si>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</si>
  <si>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</si>
  <si>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</si>
  <si>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</si>
  <si>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</si>
  <si>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</si>
  <si>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</si>
  <si>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</si>
  <si>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</si>
  <si>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</si>
  <si>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</si>
  <si>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</si>
  <si>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</si>
  <si>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</si>
  <si>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</si>
  <si>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</si>
  <si>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</si>
  <si>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</si>
  <si>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</si>
  <si>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</si>
  <si>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</si>
  <si>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</si>
  <si>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</si>
  <si>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</si>
  <si>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</si>
  <si>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</si>
  <si>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</si>
  <si>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</si>
  <si>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</si>
  <si>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</si>
  <si>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</si>
  <si>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</si>
  <si>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</si>
  <si>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</si>
  <si>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</si>
  <si>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</si>
  <si>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</si>
  <si>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</si>
  <si>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</si>
  <si>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</si>
  <si>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</si>
  <si>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</si>
  <si>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</si>
  <si>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</si>
  <si>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</si>
  <si>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</si>
  <si>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</si>
  <si>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</si>
  <si>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</si>
  <si>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</si>
  <si>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</si>
  <si>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</si>
  <si>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</si>
  <si>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</si>
  <si>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</si>
  <si>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</si>
  <si>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</si>
  <si>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</si>
  <si>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</si>
  <si>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</si>
  <si>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</si>
  <si>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</si>
  <si>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</si>
  <si>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</si>
  <si>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</si>
  <si>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</si>
  <si>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</si>
  <si>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</si>
  <si>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</si>
  <si>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</si>
  <si>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</si>
  <si>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</si>
  <si>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</si>
  <si>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</si>
  <si>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</si>
  <si>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</si>
  <si>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</si>
  <si>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</si>
  <si>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</si>
  <si>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</si>
  <si>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</si>
  <si>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</si>
  <si>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</si>
  <si>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</si>
  <si>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</si>
  <si>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</si>
  <si>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</si>
  <si>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</si>
  <si>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</si>
  <si>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</si>
  <si>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</si>
  <si>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</si>
  <si>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</si>
  <si>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</si>
  <si>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</si>
  <si>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</si>
  <si>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</si>
  <si>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</si>
  <si>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</si>
  <si>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</si>
  <si>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</si>
  <si>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</si>
  <si>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</si>
  <si>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</si>
  <si>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</si>
  <si>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</si>
  <si>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</si>
  <si>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</si>
  <si>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</si>
  <si>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</si>
  <si>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</si>
  <si>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</si>
  <si>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</si>
  <si>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</si>
  <si>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</si>
  <si>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</si>
  <si>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</si>
  <si>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</si>
  <si>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</si>
  <si>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</si>
  <si>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</si>
  <si>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</si>
  <si>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</si>
  <si>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</si>
  <si>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</si>
  <si>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</si>
  <si>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</si>
  <si>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</si>
  <si>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</si>
  <si>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</si>
  <si>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</si>
  <si>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</si>
  <si>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</si>
  <si>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</si>
  <si>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</si>
  <si>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</si>
  <si>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</si>
  <si>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</si>
  <si>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</si>
  <si>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</si>
  <si>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</si>
  <si>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</si>
  <si>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</si>
  <si>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</si>
  <si>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</si>
  <si>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</si>
  <si>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</si>
  <si>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</si>
  <si>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</si>
  <si>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</si>
  <si>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</si>
  <si>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</si>
  <si>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</si>
  <si>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</si>
  <si>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</si>
  <si>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</si>
  <si>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</si>
  <si>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</si>
  <si>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</si>
  <si>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</si>
  <si>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</si>
  <si>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</si>
  <si>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</si>
  <si>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</si>
  <si>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</si>
  <si>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</si>
  <si>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</si>
  <si>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</si>
  <si>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</si>
  <si>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</si>
  <si>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</si>
  <si>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</si>
  <si>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</si>
  <si>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</si>
  <si>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</si>
  <si>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</si>
  <si>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</si>
  <si>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</si>
  <si>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</si>
  <si>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</si>
  <si>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</si>
  <si>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</si>
  <si>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</si>
  <si>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</si>
  <si>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</si>
  <si>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</si>
  <si>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</si>
  <si>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</si>
  <si>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</si>
  <si>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</si>
  <si>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</si>
  <si>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</si>
  <si>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</si>
  <si>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</si>
  <si>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</si>
  <si>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</si>
  <si>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</si>
  <si>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</si>
  <si>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</si>
  <si>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</si>
  <si>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</si>
  <si>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</si>
  <si>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</si>
  <si>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</si>
  <si>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</si>
  <si>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</si>
  <si>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</si>
  <si>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</si>
  <si>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</si>
  <si>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</si>
  <si>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</si>
  <si>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</si>
  <si>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</si>
  <si>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</si>
  <si>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</si>
  <si>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</si>
  <si>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</si>
  <si>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</si>
  <si>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</si>
  <si>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</si>
  <si>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</si>
  <si>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</si>
  <si>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</si>
  <si>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</si>
  <si>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</si>
  <si>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</si>
  <si>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</si>
  <si>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</si>
  <si>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</si>
  <si>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</si>
  <si>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</si>
  <si>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</si>
  <si>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</si>
  <si>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</si>
  <si>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</si>
  <si>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</si>
  <si>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</si>
  <si>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</si>
  <si>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</si>
  <si>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</si>
  <si>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</si>
  <si>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</si>
  <si>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</si>
  <si>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</si>
  <si>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</si>
  <si>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</si>
  <si>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</si>
  <si>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</si>
  <si>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</si>
  <si>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</si>
  <si>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</si>
  <si>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</si>
  <si>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</si>
  <si>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</si>
  <si>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</si>
  <si>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</si>
  <si>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</si>
  <si>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</si>
  <si>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</si>
  <si>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</si>
  <si>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</si>
  <si>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</si>
  <si>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</si>
  <si>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</si>
  <si>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</si>
  <si>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</si>
  <si>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</si>
  <si>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</si>
  <si>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</si>
  <si>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</si>
  <si>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</si>
  <si>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</si>
  <si>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</si>
  <si>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</si>
  <si>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</si>
  <si>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</si>
  <si>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</si>
  <si>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</si>
  <si>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</si>
  <si>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</si>
  <si>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</si>
  <si>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</si>
  <si>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</si>
  <si>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</si>
  <si>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</si>
  <si>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</si>
  <si>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</si>
  <si>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</si>
  <si>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</si>
  <si>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</si>
  <si>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</si>
  <si>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</si>
  <si>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</si>
  <si>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</si>
  <si>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</si>
  <si>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</si>
  <si>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</si>
  <si>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</si>
  <si>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</si>
  <si>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</si>
  <si>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</si>
  <si>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</si>
  <si>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</si>
  <si>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</si>
  <si>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</si>
  <si>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</si>
  <si>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</si>
  <si>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</si>
  <si>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</si>
  <si>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</si>
  <si>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</si>
  <si>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</si>
  <si>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</si>
  <si>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</si>
  <si>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</si>
  <si>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</si>
  <si>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</si>
  <si>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</si>
  <si>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</si>
  <si>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</si>
  <si>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</si>
  <si>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</si>
  <si>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</si>
  <si>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</si>
  <si>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</si>
  <si>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</si>
  <si>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</si>
  <si>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</si>
  <si>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</si>
  <si>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</si>
  <si>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</si>
  <si>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</si>
  <si>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</si>
  <si>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</si>
  <si>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</si>
  <si>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</si>
  <si>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</si>
  <si>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</si>
  <si>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</si>
  <si>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</si>
  <si>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</si>
  <si>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</si>
  <si>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</si>
  <si>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</si>
  <si>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</si>
  <si>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</si>
  <si>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</si>
  <si>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</si>
  <si>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</si>
  <si>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</si>
  <si>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</si>
  <si>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</si>
  <si>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</si>
  <si>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</si>
  <si>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</si>
  <si>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</si>
  <si>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</si>
  <si>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</si>
  <si>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</si>
  <si>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</si>
  <si>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</si>
  <si>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</si>
  <si>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</si>
  <si>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</si>
  <si>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</si>
  <si>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</si>
  <si>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</si>
  <si>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</si>
  <si>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</si>
  <si>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</si>
  <si>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</si>
  <si>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</si>
  <si>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</si>
  <si>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</si>
  <si>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</si>
  <si>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</si>
  <si>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</si>
  <si>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</si>
  <si>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</si>
  <si>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</si>
  <si>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</si>
  <si>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</si>
  <si>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</si>
  <si>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</si>
  <si>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</si>
  <si>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</si>
  <si>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</si>
  <si>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</si>
  <si>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</si>
  <si>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</si>
  <si>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</si>
  <si>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</si>
  <si>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</si>
  <si>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</si>
  <si>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</si>
  <si>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</si>
  <si>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</si>
  <si>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</si>
  <si>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</si>
  <si>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</si>
  <si>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</si>
  <si>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</si>
  <si>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</si>
  <si>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</si>
  <si>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</si>
  <si>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</si>
  <si>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</si>
  <si>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</si>
  <si>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</si>
  <si>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</si>
  <si>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</si>
  <si>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</si>
  <si>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</si>
  <si>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</si>
  <si>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</si>
  <si>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</si>
  <si>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</si>
  <si>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</si>
  <si>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</si>
  <si>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</si>
  <si>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</si>
  <si>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</si>
  <si>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</si>
  <si>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</si>
  <si>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</si>
  <si>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</si>
  <si>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</si>
  <si>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</si>
  <si>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</si>
  <si>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</si>
  <si>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</si>
  <si>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</si>
  <si>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</si>
  <si>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</si>
  <si>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</si>
  <si>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</si>
  <si>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</si>
  <si>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</si>
  <si>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</si>
  <si>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</si>
  <si>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</si>
  <si>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</si>
  <si>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</si>
  <si>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</si>
  <si>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</si>
  <si>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</si>
  <si>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</si>
  <si>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</si>
  <si>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</si>
  <si>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</si>
  <si>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</si>
  <si>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</si>
  <si>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</si>
  <si>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</si>
  <si>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</si>
  <si>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</si>
  <si>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</si>
  <si>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</si>
  <si>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</si>
  <si>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</si>
  <si>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</si>
  <si>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</si>
  <si>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</si>
  <si>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</si>
  <si>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</si>
  <si>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</si>
  <si>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</si>
  <si>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</si>
  <si>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</si>
  <si>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</si>
  <si>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</si>
  <si>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</si>
  <si>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</si>
  <si>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</si>
  <si>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</si>
  <si>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</si>
  <si>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</si>
  <si>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</si>
  <si>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</si>
  <si>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</si>
  <si>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</si>
  <si>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</si>
  <si>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</si>
  <si>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</si>
  <si>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</si>
  <si>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</si>
  <si>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</si>
  <si>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</si>
  <si>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</si>
  <si>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</si>
  <si>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</si>
  <si>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</si>
  <si>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</si>
  <si>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</si>
  <si>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</si>
  <si>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</si>
  <si>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</si>
  <si>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</si>
  <si>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</si>
  <si>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</si>
  <si>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</si>
  <si>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</si>
  <si>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</si>
  <si>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</si>
  <si>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</si>
  <si>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</si>
  <si>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</si>
  <si>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</si>
  <si>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</si>
  <si>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</si>
  <si>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</si>
  <si>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</si>
  <si>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</si>
  <si>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</si>
  <si>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</si>
  <si>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</si>
  <si>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</si>
  <si>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</si>
  <si>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</si>
  <si>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</si>
  <si>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</si>
  <si>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</si>
  <si>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</si>
  <si>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</si>
  <si>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</si>
  <si>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</si>
  <si>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</si>
  <si>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</si>
  <si>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</si>
  <si>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</si>
  <si>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</si>
  <si>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</si>
  <si>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</si>
  <si>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</si>
  <si>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</si>
  <si>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</si>
  <si>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</si>
  <si>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</si>
  <si>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</si>
  <si>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</si>
  <si>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</si>
  <si>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</si>
  <si>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</si>
  <si>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</si>
  <si>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</si>
  <si>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</si>
  <si>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</si>
  <si>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</si>
  <si>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</si>
  <si>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</si>
  <si>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</si>
  <si>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</si>
  <si>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</si>
  <si>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</si>
  <si>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</si>
  <si>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</si>
  <si>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</si>
  <si>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</si>
  <si>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</si>
  <si>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</si>
  <si>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</si>
  <si>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</si>
  <si>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</si>
  <si>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</si>
  <si>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</si>
  <si>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</si>
  <si>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</si>
  <si>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</si>
  <si>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</si>
  <si>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</si>
  <si>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</si>
  <si>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</si>
  <si>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</si>
  <si>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</si>
  <si>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</si>
  <si>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</si>
  <si>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</si>
  <si>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</si>
  <si>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</si>
  <si>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</si>
  <si>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</si>
  <si>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</si>
  <si>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</si>
  <si>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</si>
  <si>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</si>
  <si>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</si>
  <si>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</si>
  <si>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</si>
  <si>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</si>
  <si>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</si>
  <si>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</si>
  <si>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</si>
  <si>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</si>
  <si>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</si>
  <si>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</si>
  <si>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</si>
  <si>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</si>
  <si>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</si>
  <si>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</si>
  <si>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</si>
  <si>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</si>
  <si>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</si>
  <si>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</si>
  <si>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</si>
  <si>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</si>
  <si>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</si>
  <si>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</si>
  <si>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</si>
  <si>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</si>
  <si>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</si>
  <si>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</si>
  <si>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</si>
  <si>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</si>
  <si>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</si>
  <si>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</si>
  <si>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</si>
  <si>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</si>
  <si>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</si>
  <si>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</si>
  <si>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</si>
  <si>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</si>
  <si>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</si>
  <si>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</si>
  <si>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</si>
  <si>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</si>
  <si>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</si>
  <si>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</si>
  <si>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</si>
  <si>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</si>
  <si>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</si>
  <si>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</si>
  <si>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</si>
  <si>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</si>
  <si>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</si>
  <si>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</si>
  <si>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</si>
  <si>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</si>
  <si>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</si>
  <si>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</si>
  <si>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</si>
  <si>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</si>
  <si>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</si>
  <si>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</si>
  <si>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</si>
  <si>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</si>
  <si>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</si>
  <si>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</si>
  <si>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</si>
  <si>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</si>
  <si>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</si>
  <si>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</si>
  <si>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</si>
  <si>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</si>
  <si>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</si>
  <si>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</si>
  <si>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</si>
  <si>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</si>
  <si>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</si>
  <si>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</si>
  <si>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</si>
  <si>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</si>
  <si>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</si>
  <si>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</si>
  <si>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</si>
  <si>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</si>
  <si>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</si>
  <si>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</si>
  <si>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</si>
  <si>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</si>
  <si>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</si>
  <si>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</si>
  <si>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</si>
  <si>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</si>
  <si>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</si>
  <si>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</si>
  <si>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</si>
  <si>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</si>
  <si>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</si>
  <si>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</si>
  <si>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</si>
  <si>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</si>
  <si>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</si>
  <si>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</si>
  <si>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</si>
  <si>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</si>
  <si>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</si>
  <si>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</si>
  <si>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</si>
  <si>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</si>
  <si>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</si>
  <si>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</si>
  <si>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</si>
  <si>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</si>
  <si>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</si>
  <si>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</si>
  <si>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</si>
  <si>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</si>
  <si>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</si>
  <si>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</si>
  <si>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</si>
  <si>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</si>
  <si>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</si>
  <si>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</si>
  <si>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</si>
  <si>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</si>
  <si>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</si>
  <si>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</si>
  <si>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</si>
  <si>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</si>
  <si>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</si>
  <si>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</si>
  <si>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</si>
  <si>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</si>
  <si>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</si>
  <si>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</si>
  <si>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</si>
  <si>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</si>
  <si>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</si>
  <si>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</si>
  <si>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</si>
  <si>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</si>
  <si>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</si>
  <si>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</si>
  <si>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</si>
  <si>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</si>
  <si>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</si>
  <si>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</si>
  <si>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</si>
  <si>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</si>
  <si>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</si>
  <si>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</si>
  <si>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</si>
  <si>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</si>
  <si>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</si>
  <si>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</si>
  <si>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</si>
  <si>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</si>
  <si>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</si>
  <si>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</si>
  <si>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</si>
  <si>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</si>
  <si>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</si>
  <si>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</si>
  <si>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</si>
  <si>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</si>
  <si>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</si>
  <si>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</si>
  <si>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</si>
  <si>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</si>
  <si>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</si>
  <si>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</si>
  <si>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</si>
  <si>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</si>
  <si>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</si>
  <si>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</si>
  <si>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</si>
  <si>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</si>
  <si>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</si>
  <si>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</si>
  <si>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</si>
  <si>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</si>
  <si>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</si>
  <si>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</si>
  <si>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</si>
  <si>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</si>
  <si>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</si>
  <si>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</si>
  <si>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</si>
  <si>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</si>
  <si>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</si>
  <si>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</si>
  <si>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</si>
  <si>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</si>
  <si>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</si>
  <si>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</si>
  <si>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</si>
  <si>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</si>
  <si>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</si>
  <si>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</si>
  <si>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</si>
  <si>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</si>
  <si>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</si>
  <si>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</si>
  <si>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</si>
  <si>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</si>
  <si>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</si>
  <si>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</si>
  <si>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</si>
  <si>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</si>
  <si>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</si>
  <si>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</si>
  <si>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</si>
  <si>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</si>
  <si>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</si>
  <si>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</si>
  <si>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</si>
  <si>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</si>
  <si>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</si>
  <si>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</si>
  <si>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</si>
  <si>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</si>
  <si>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</si>
  <si>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</si>
  <si>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</si>
  <si>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</si>
  <si>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</si>
  <si>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</si>
  <si>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</si>
  <si>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</si>
  <si>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</si>
  <si>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</si>
  <si>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</si>
  <si>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</si>
  <si>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</si>
  <si>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</si>
  <si>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</si>
  <si>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</si>
  <si>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</si>
  <si>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</si>
  <si>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</si>
  <si>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</si>
  <si>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</si>
  <si>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</si>
  <si>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</si>
  <si>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</si>
  <si>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</si>
  <si>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</si>
  <si>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</si>
  <si>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</si>
  <si>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</si>
  <si>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</si>
  <si>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</si>
  <si>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</si>
  <si>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</si>
  <si>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</si>
  <si>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</si>
  <si>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</si>
  <si>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</si>
  <si>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</si>
  <si>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</si>
  <si>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</si>
  <si>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</si>
  <si>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</si>
  <si>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</si>
  <si>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</si>
  <si>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</si>
  <si>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</si>
  <si>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</si>
  <si>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</si>
  <si>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</si>
  <si>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</si>
  <si>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</si>
  <si>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</si>
  <si>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</si>
  <si>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</si>
  <si>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</si>
  <si>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</si>
  <si>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</si>
  <si>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</si>
  <si>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</si>
  <si>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</si>
  <si>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</si>
  <si>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</si>
  <si>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</si>
  <si>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</si>
  <si>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</si>
  <si>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</si>
  <si>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</si>
  <si>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</si>
  <si>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</si>
  <si>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</si>
  <si>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</si>
  <si>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</si>
  <si>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</si>
  <si>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</si>
  <si>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</si>
  <si>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</si>
  <si>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</si>
  <si>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</si>
  <si>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</si>
  <si>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</si>
  <si>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</si>
  <si>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</si>
  <si>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</si>
  <si>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</si>
  <si>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</si>
  <si>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</si>
  <si>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</si>
  <si>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</si>
  <si>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</si>
  <si>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</si>
  <si>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</si>
  <si>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</si>
  <si>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</si>
  <si>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</si>
  <si>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</si>
  <si>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</si>
  <si>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</si>
  <si>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</si>
  <si>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</si>
  <si>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</si>
  <si>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</si>
  <si>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</si>
  <si>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</si>
  <si>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</si>
  <si>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</si>
  <si>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</si>
  <si>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</si>
  <si>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</si>
  <si>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</si>
  <si>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</si>
  <si>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</si>
  <si>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</si>
  <si>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</si>
  <si>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</si>
  <si>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</si>
  <si>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</si>
  <si>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</si>
  <si>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</si>
  <si>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</si>
  <si>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</si>
  <si>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</si>
  <si>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</si>
  <si>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</si>
  <si>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</si>
  <si>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</si>
  <si>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</si>
  <si>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</si>
  <si>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</si>
  <si>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</si>
  <si>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</si>
  <si>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</si>
  <si>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</si>
  <si>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</si>
  <si>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</si>
  <si>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</si>
  <si>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</si>
  <si>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</si>
  <si>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</si>
  <si>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</si>
  <si>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</si>
  <si>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</si>
  <si>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</si>
  <si>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</si>
  <si>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</si>
  <si>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</si>
  <si>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</si>
  <si>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</si>
  <si>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</si>
  <si>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</si>
  <si>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</si>
  <si>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</si>
  <si>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</si>
  <si>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</si>
  <si>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</si>
  <si>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</si>
  <si>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</si>
  <si>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</si>
  <si>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</si>
  <si>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</si>
  <si>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</si>
  <si>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</si>
  <si>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</si>
  <si>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</si>
  <si>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</si>
  <si>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</si>
  <si>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</si>
  <si>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</si>
  <si>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</si>
  <si>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</si>
  <si>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</si>
  <si>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</si>
  <si>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</si>
  <si>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</si>
  <si>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</si>
  <si>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</si>
  <si>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</si>
  <si>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</si>
  <si>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</si>
  <si>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</si>
  <si>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</si>
  <si>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</si>
  <si>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</si>
  <si>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</si>
  <si>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</si>
  <si>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</si>
  <si>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</si>
  <si>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</si>
  <si>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</si>
  <si>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</si>
  <si>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</si>
  <si>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</si>
  <si>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</si>
  <si>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</si>
  <si>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</si>
  <si>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</si>
  <si>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</si>
  <si>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</si>
  <si>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</si>
  <si>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</si>
  <si>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</si>
  <si>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</si>
  <si>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</si>
  <si>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</si>
  <si>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</si>
  <si>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</si>
  <si>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</si>
  <si>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</si>
  <si>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</si>
  <si>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</si>
  <si>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</si>
  <si>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</si>
  <si>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</si>
  <si>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</si>
  <si>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</si>
  <si>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</si>
  <si>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</si>
  <si>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</si>
  <si>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</si>
  <si>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</si>
  <si>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</si>
  <si>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</si>
  <si>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</si>
  <si>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</si>
  <si>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</si>
  <si>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</si>
  <si>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</si>
  <si>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</si>
  <si>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</si>
  <si>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</si>
  <si>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</si>
  <si>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</si>
  <si>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</si>
  <si>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</si>
  <si>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</si>
  <si>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</si>
  <si>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</si>
  <si>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</si>
  <si>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</si>
  <si>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</si>
  <si>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</si>
  <si>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</si>
  <si>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</si>
  <si>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</si>
  <si>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</si>
  <si>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</si>
  <si>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</si>
  <si>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</si>
  <si>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</si>
  <si>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</si>
  <si>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</si>
  <si>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</si>
  <si>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</si>
  <si>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</si>
  <si>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</si>
  <si>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</si>
  <si>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</si>
  <si>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</si>
  <si>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</si>
  <si>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</si>
  <si>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</si>
  <si>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</si>
  <si>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</si>
  <si>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</si>
  <si>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</si>
  <si>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</si>
  <si>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</si>
  <si>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</si>
  <si>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</si>
  <si>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</si>
  <si>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</si>
  <si>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</si>
  <si>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</si>
  <si>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</si>
  <si>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</si>
  <si>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</si>
  <si>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</si>
  <si>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</si>
  <si>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</si>
  <si>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</si>
  <si>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</si>
  <si>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</si>
  <si>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</si>
  <si>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</si>
  <si>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</si>
  <si>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</si>
  <si>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</si>
  <si>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</si>
  <si>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</si>
  <si>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</si>
  <si>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</si>
  <si>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</si>
  <si>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</si>
  <si>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</si>
  <si>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</si>
  <si>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</si>
  <si>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</si>
  <si>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</si>
  <si>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</si>
  <si>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</si>
  <si>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</si>
  <si>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</si>
  <si>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</si>
  <si>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</si>
  <si>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</si>
  <si>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</si>
  <si>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</si>
  <si>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</si>
  <si>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</si>
  <si>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</si>
  <si>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</si>
  <si>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</si>
  <si>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</si>
  <si>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</si>
  <si>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</si>
  <si>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</si>
  <si>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</si>
  <si>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</si>
  <si>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</si>
  <si>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</si>
  <si>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</si>
  <si>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</si>
  <si>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</si>
  <si>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</si>
  <si>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</si>
  <si>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</si>
  <si>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</si>
  <si>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</si>
  <si>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</si>
  <si>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</si>
  <si>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</si>
  <si>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</si>
  <si>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</si>
  <si>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</si>
  <si>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</si>
  <si>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</si>
  <si>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</si>
  <si>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</si>
  <si>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</si>
  <si>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</si>
  <si>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</si>
  <si>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</si>
  <si>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</si>
  <si>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</si>
  <si>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</si>
  <si>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</si>
  <si>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</si>
  <si>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</si>
  <si>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</si>
  <si>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</si>
  <si>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</si>
  <si>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</si>
  <si>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</si>
  <si>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</si>
  <si>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</si>
  <si>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</si>
  <si>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</si>
  <si>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</si>
  <si>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</si>
  <si>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</si>
  <si>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</si>
  <si>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</si>
  <si>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</si>
  <si>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</si>
  <si>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</si>
  <si>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</si>
  <si>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</si>
  <si>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</si>
  <si>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</si>
  <si>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</si>
  <si>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</si>
  <si>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</si>
  <si>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</si>
  <si>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</si>
  <si>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</si>
  <si>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</si>
  <si>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</si>
  <si>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</si>
  <si>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</si>
  <si>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</si>
  <si>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</si>
  <si>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</si>
  <si>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</si>
  <si>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</si>
  <si>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</si>
  <si>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</si>
  <si>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</si>
  <si>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</si>
  <si>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</si>
  <si>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</si>
  <si>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</si>
  <si>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</si>
  <si>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</si>
  <si>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</si>
  <si>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</si>
  <si>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</si>
  <si>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</si>
  <si>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</si>
  <si>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</si>
  <si>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</si>
  <si>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</si>
  <si>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</si>
  <si>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</si>
  <si>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</si>
  <si>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</si>
  <si>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</si>
  <si>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</si>
  <si>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</si>
  <si>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</si>
  <si>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</si>
  <si>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</si>
  <si>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</si>
  <si>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</si>
  <si>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</si>
  <si>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</si>
  <si>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</si>
  <si>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</si>
  <si>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</si>
  <si>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</si>
  <si>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</si>
  <si>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</si>
  <si>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</si>
  <si>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</si>
  <si>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</si>
  <si>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</si>
  <si>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</si>
  <si>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</si>
  <si>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</si>
  <si>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</si>
  <si>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</si>
  <si>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</si>
  <si>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</si>
  <si>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</si>
  <si>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</si>
  <si>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</si>
  <si>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</si>
  <si>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</si>
  <si>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</si>
  <si>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</si>
  <si>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</si>
  <si>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</si>
  <si>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</si>
  <si>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</si>
  <si>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</si>
  <si>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</si>
  <si>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</si>
  <si>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</si>
  <si>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</si>
  <si>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</si>
  <si>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</si>
  <si>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</si>
  <si>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</si>
  <si>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</si>
  <si>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</si>
  <si>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</si>
  <si>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</si>
  <si>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</si>
  <si>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</si>
  <si>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</si>
  <si>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</si>
  <si>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</si>
  <si>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</si>
  <si>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</si>
  <si>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</si>
  <si>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</si>
  <si>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</si>
  <si>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</si>
  <si>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</si>
  <si>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</si>
  <si>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</si>
  <si>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</si>
  <si>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</si>
  <si>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</si>
  <si>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</si>
  <si>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</si>
  <si>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</si>
  <si>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</si>
  <si>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</si>
  <si>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</si>
  <si>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</si>
  <si>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</si>
  <si>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</si>
  <si>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</si>
  <si>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</si>
  <si>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</si>
  <si>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</si>
  <si>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</si>
  <si>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</si>
  <si>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</si>
  <si>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</si>
  <si>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</si>
  <si>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</si>
  <si>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</si>
  <si>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</si>
  <si>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</si>
  <si>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</si>
  <si>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</si>
  <si>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</si>
  <si>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</si>
  <si>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</si>
  <si>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</si>
  <si>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</si>
  <si>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</si>
  <si>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</si>
  <si>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</si>
  <si>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</si>
  <si>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</si>
  <si>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</si>
  <si>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</si>
  <si>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</si>
  <si>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</si>
  <si>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</si>
  <si>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</si>
  <si>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</si>
  <si>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</si>
  <si>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</si>
  <si>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</si>
  <si>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</si>
  <si>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</si>
  <si>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</si>
  <si>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</si>
  <si>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</si>
  <si>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</si>
  <si>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</si>
  <si>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</si>
  <si>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</si>
  <si>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</si>
  <si>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</si>
  <si>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</si>
  <si>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</si>
  <si>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</si>
  <si>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</si>
  <si>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</si>
  <si>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</si>
  <si>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</si>
  <si>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</si>
  <si>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</si>
  <si>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</si>
  <si>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</si>
  <si>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</si>
  <si>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</si>
  <si>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</si>
  <si>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</si>
  <si>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</si>
  <si>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</si>
  <si>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</si>
  <si>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</si>
  <si>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</si>
  <si>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</si>
  <si>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</si>
  <si>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</si>
  <si>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</si>
  <si>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</si>
  <si>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</si>
  <si>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</si>
  <si>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</si>
  <si>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</si>
  <si>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</si>
  <si>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</si>
  <si>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</si>
  <si>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</si>
  <si>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</si>
  <si>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</si>
  <si>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</si>
  <si>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</si>
  <si>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</si>
  <si>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</si>
  <si>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</si>
  <si>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</si>
  <si>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</si>
  <si>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</si>
  <si>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</si>
  <si>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</si>
  <si>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</si>
  <si>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</si>
  <si>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</si>
  <si>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</si>
  <si>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</si>
  <si>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</si>
  <si>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</si>
  <si>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</si>
  <si>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</si>
  <si>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</si>
  <si>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</si>
  <si>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</si>
  <si>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</si>
  <si>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</si>
  <si>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</si>
  <si>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</si>
  <si>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</si>
  <si>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</si>
  <si>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</si>
  <si>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</si>
  <si>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</si>
  <si>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</si>
  <si>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</si>
  <si>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</si>
  <si>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</si>
  <si>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</si>
  <si>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</si>
  <si>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</si>
  <si>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</si>
  <si>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</si>
  <si>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</si>
  <si>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</si>
  <si>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</si>
  <si>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</si>
  <si>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</si>
  <si>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</si>
  <si>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</si>
  <si>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</si>
  <si>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</si>
  <si>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</si>
  <si>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</si>
  <si>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</si>
  <si>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</si>
  <si>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</si>
  <si>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</si>
  <si>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</si>
  <si>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</si>
  <si>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</si>
  <si>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</si>
  <si>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</si>
  <si>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</si>
  <si>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</si>
  <si>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</si>
  <si>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</si>
  <si>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</si>
  <si>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</si>
  <si>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</si>
  <si>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</si>
  <si>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</si>
  <si>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</si>
  <si>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</si>
  <si>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</si>
  <si>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</si>
  <si>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</si>
  <si>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</si>
  <si>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</si>
  <si>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</si>
  <si>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</si>
  <si>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</si>
  <si>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</si>
  <si>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</si>
  <si>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</si>
  <si>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</si>
  <si>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</si>
  <si>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</si>
  <si>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</si>
  <si>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</si>
  <si>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</si>
  <si>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</si>
  <si>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</si>
  <si>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</si>
  <si>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</si>
  <si>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</si>
  <si>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</si>
  <si>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</si>
  <si>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</si>
  <si>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</si>
  <si>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</si>
  <si>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</si>
  <si>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</si>
  <si>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</si>
  <si>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</si>
  <si>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</si>
  <si>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</si>
  <si>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</si>
  <si>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</si>
  <si>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</si>
  <si>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</si>
  <si>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</si>
  <si>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</si>
  <si>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</si>
  <si>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</si>
  <si>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</si>
  <si>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</si>
  <si>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</si>
  <si>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</si>
  <si>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</si>
  <si>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</si>
  <si>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</si>
  <si>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</si>
  <si>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</si>
  <si>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</si>
  <si>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</si>
  <si>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</si>
  <si>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</si>
  <si>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</si>
  <si>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</si>
  <si>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</si>
  <si>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</si>
  <si>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</si>
  <si>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</si>
  <si>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</si>
  <si>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</si>
  <si>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</si>
  <si>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</si>
  <si>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</si>
  <si>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</si>
  <si>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</si>
  <si>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</si>
  <si>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</si>
  <si>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</si>
  <si>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</si>
  <si>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</si>
  <si>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</si>
  <si>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</si>
  <si>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</si>
  <si>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</si>
  <si>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</si>
  <si>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</si>
  <si>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</si>
  <si>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</si>
  <si>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</si>
  <si>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</si>
  <si>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</si>
  <si>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</si>
  <si>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</si>
  <si>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</si>
  <si>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</si>
  <si>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</si>
  <si>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</si>
  <si>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</si>
  <si>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</si>
  <si>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</si>
  <si>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</si>
  <si>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</si>
  <si>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</si>
  <si>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</si>
  <si>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</si>
  <si>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</si>
  <si>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</si>
  <si>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</si>
  <si>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</si>
  <si>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</si>
  <si>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</si>
  <si>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</si>
  <si>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</si>
  <si>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</si>
  <si>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</si>
  <si>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</si>
  <si>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</si>
  <si>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</si>
  <si>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</si>
  <si>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</si>
  <si>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</si>
  <si>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</si>
  <si>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</si>
  <si>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</si>
  <si>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</si>
  <si>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</si>
  <si>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</si>
  <si>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</si>
  <si>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</si>
  <si>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</si>
  <si>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</si>
  <si>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</si>
  <si>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</si>
  <si>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</si>
  <si>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</si>
  <si>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</si>
  <si>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</si>
  <si>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</si>
  <si>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</si>
  <si>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</si>
  <si>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</si>
  <si>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</si>
  <si>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</si>
  <si>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</si>
  <si>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</si>
  <si>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</si>
  <si>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</si>
  <si>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</si>
  <si>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</si>
  <si>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</si>
  <si>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</si>
  <si>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</si>
  <si>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</si>
  <si>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</si>
  <si>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</si>
  <si>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</si>
  <si>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</si>
  <si>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</si>
  <si>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</si>
  <si>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</si>
  <si>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</si>
  <si>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</si>
  <si>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</si>
  <si>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</si>
  <si>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</si>
  <si>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</si>
  <si>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</si>
  <si>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</si>
  <si>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</si>
  <si>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</si>
  <si>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</si>
  <si>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</si>
  <si>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</si>
  <si>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</si>
  <si>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</si>
  <si>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</si>
  <si>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</si>
  <si>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</si>
  <si>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</si>
  <si>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</si>
  <si>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</si>
  <si>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</si>
  <si>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</si>
  <si>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</si>
  <si>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</si>
  <si>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</si>
  <si>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</si>
  <si>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</si>
  <si>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</si>
  <si>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</si>
  <si>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</si>
  <si>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</si>
  <si>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</si>
  <si>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</si>
  <si>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</si>
  <si>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</si>
  <si>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</si>
  <si>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</si>
  <si>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</si>
  <si>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</si>
  <si>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</si>
  <si>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</si>
  <si>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</si>
  <si>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</si>
  <si>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</si>
  <si>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</si>
  <si>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</si>
  <si>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</si>
  <si>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</si>
  <si>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</si>
  <si>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</si>
  <si>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</si>
  <si>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</si>
  <si>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</si>
  <si>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</si>
  <si>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</si>
  <si>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</si>
  <si>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</si>
  <si>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</si>
  <si>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</si>
  <si>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</si>
  <si>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</si>
  <si>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</si>
  <si>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</si>
  <si>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</si>
  <si>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</si>
  <si>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</si>
  <si>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</si>
  <si>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</si>
  <si>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</si>
  <si>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</si>
  <si>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</si>
  <si>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</si>
  <si>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</si>
  <si>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</si>
  <si>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</si>
  <si>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</si>
  <si>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</si>
  <si>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</si>
  <si>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</si>
  <si>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</si>
  <si>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</si>
  <si>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</si>
  <si>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</si>
  <si>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</si>
  <si>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</si>
  <si>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</si>
  <si>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</si>
  <si>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</si>
  <si>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</si>
  <si>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</si>
  <si>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</si>
  <si>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</si>
  <si>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</si>
  <si>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</si>
  <si>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</si>
  <si>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</si>
  <si>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</si>
  <si>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</si>
  <si>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</si>
  <si>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</si>
  <si>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</si>
  <si>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</si>
  <si>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</si>
  <si>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</si>
  <si>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</si>
  <si>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</si>
  <si>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</si>
  <si>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</si>
  <si>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</si>
  <si>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</si>
  <si>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</si>
  <si>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</si>
  <si>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</si>
  <si>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</si>
  <si>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</si>
  <si>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</si>
  <si>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</si>
  <si>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</si>
  <si>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</si>
  <si>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</si>
  <si>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</si>
  <si>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</si>
  <si>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</si>
  <si>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</si>
  <si>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</si>
  <si>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</si>
  <si>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</si>
  <si>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</si>
  <si>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</si>
  <si>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</si>
  <si>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</si>
  <si>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</si>
  <si>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</si>
  <si>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</si>
  <si>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</si>
  <si>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</si>
  <si>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</si>
  <si>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</si>
  <si>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</si>
  <si>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</si>
  <si>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</si>
  <si>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</si>
  <si>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</si>
  <si>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</si>
  <si>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</si>
  <si>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</si>
  <si>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</si>
  <si>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</si>
  <si>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</si>
  <si>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</si>
  <si>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</si>
  <si>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</si>
  <si>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</si>
  <si>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</si>
  <si>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</si>
  <si>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</si>
  <si>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</si>
  <si>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</si>
  <si>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</si>
  <si>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</si>
  <si>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</si>
  <si>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</si>
  <si>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</si>
  <si>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</si>
  <si>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</si>
  <si>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</si>
  <si>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</si>
  <si>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</si>
  <si>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</si>
  <si>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</si>
  <si>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</si>
  <si>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</si>
  <si>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</si>
  <si>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</si>
  <si>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</si>
  <si>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</si>
  <si>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</si>
  <si>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</si>
  <si>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</si>
  <si>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</si>
  <si>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</si>
  <si>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</si>
  <si>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</si>
  <si>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</si>
  <si>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</si>
  <si>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</si>
  <si>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</si>
  <si>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</si>
  <si>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</si>
  <si>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</si>
  <si>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</si>
  <si>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</si>
  <si>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</si>
  <si>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</si>
  <si>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</si>
  <si>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</si>
  <si>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</si>
  <si>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</si>
  <si>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</si>
  <si>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</si>
  <si>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</si>
  <si>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</si>
  <si>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</si>
  <si>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</si>
  <si>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</si>
  <si>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</si>
  <si>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</si>
  <si>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</si>
  <si>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</si>
  <si>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</si>
  <si>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</si>
  <si>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</si>
  <si>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</si>
  <si>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</si>
  <si>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</si>
  <si>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</si>
  <si>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</si>
  <si>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</si>
  <si>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</si>
  <si>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</si>
  <si>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</si>
  <si>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</si>
  <si>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</si>
  <si>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</si>
  <si>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</si>
  <si>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</si>
  <si>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</si>
  <si>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</si>
  <si>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</si>
  <si>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</si>
  <si>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</si>
  <si>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</si>
  <si>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</si>
  <si>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</si>
  <si>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</si>
  <si>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</si>
  <si>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</si>
  <si>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</si>
  <si>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</si>
  <si>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</si>
  <si>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</si>
  <si>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</si>
  <si>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</si>
  <si>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</si>
  <si>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</si>
  <si>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</si>
  <si>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</si>
  <si>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</si>
  <si>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</si>
  <si>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</si>
  <si>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</si>
  <si>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</si>
  <si>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</si>
  <si>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</si>
  <si>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</si>
  <si>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</si>
  <si>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</si>
  <si>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</si>
  <si>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</si>
  <si>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</si>
  <si>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</si>
  <si>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</si>
  <si>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</si>
  <si>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</si>
  <si>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</si>
  <si>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</si>
  <si>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</si>
  <si>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</si>
  <si>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</si>
  <si>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</si>
  <si>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</si>
  <si>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</si>
  <si>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</si>
  <si>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</si>
  <si>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</si>
  <si>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</si>
  <si>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</si>
  <si>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</si>
  <si>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</si>
  <si>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</si>
  <si>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</si>
  <si>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</si>
  <si>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</si>
  <si>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</si>
  <si>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</si>
  <si>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</si>
  <si>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</si>
  <si>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</si>
  <si>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</si>
  <si>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</si>
  <si>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</si>
  <si>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</si>
  <si>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</si>
  <si>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</si>
  <si>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</si>
  <si>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</si>
  <si>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</si>
  <si>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</si>
  <si>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</si>
  <si>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</si>
  <si>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</si>
  <si>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</si>
  <si>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</si>
  <si>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</si>
  <si>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</si>
  <si>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</si>
  <si>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</si>
  <si>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</si>
  <si>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</si>
  <si>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</si>
  <si>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</si>
  <si>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</si>
  <si>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</si>
  <si>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</si>
  <si>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</si>
  <si>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</si>
  <si>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</si>
  <si>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</si>
  <si>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</si>
  <si>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</si>
  <si>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</si>
  <si>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</si>
  <si>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</si>
  <si>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</si>
  <si>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</si>
  <si>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</si>
  <si>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</si>
  <si>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</si>
  <si>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</si>
  <si>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</si>
  <si>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</si>
  <si>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</si>
  <si>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</si>
  <si>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</si>
  <si>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</si>
  <si>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</si>
  <si>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</si>
  <si>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</si>
  <si>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</si>
  <si>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</si>
  <si>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</si>
  <si>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</si>
  <si>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</si>
  <si>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</si>
  <si>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</si>
  <si>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</si>
  <si>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</si>
  <si>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</si>
  <si>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</si>
  <si>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</si>
  <si>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</si>
  <si>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</si>
  <si>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</si>
  <si>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</si>
  <si>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</si>
  <si>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</si>
  <si>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</si>
  <si>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</si>
  <si>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</si>
  <si>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</si>
  <si>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</si>
  <si>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</si>
  <si>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</si>
  <si>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</si>
  <si>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</si>
  <si>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</si>
  <si>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</si>
  <si>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</si>
  <si>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</si>
  <si>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</si>
  <si>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</si>
  <si>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</si>
  <si>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</si>
  <si>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</si>
  <si>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</si>
  <si>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</si>
  <si>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</si>
  <si>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</si>
  <si>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</si>
  <si>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</si>
  <si>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</si>
  <si>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</si>
  <si>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</si>
  <si>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</si>
  <si>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</si>
  <si>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</si>
  <si>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</si>
  <si>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</si>
  <si>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</si>
  <si>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</si>
  <si>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</si>
  <si>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</si>
  <si>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</si>
  <si>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</si>
  <si>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</si>
  <si>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</si>
  <si>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</si>
  <si>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</si>
  <si>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</si>
  <si>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</si>
  <si>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</si>
  <si>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</si>
  <si>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</si>
  <si>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</si>
  <si>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</si>
  <si>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</si>
  <si>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</si>
  <si>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</si>
  <si>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</si>
  <si>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</si>
  <si>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</si>
  <si>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</si>
  <si>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</si>
  <si>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</si>
  <si>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</si>
  <si>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</si>
  <si>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</si>
  <si>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</si>
  <si>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</si>
  <si>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</si>
  <si>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</si>
  <si>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</si>
  <si>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</si>
  <si>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</si>
  <si>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</si>
  <si>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</si>
  <si>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</si>
  <si>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</si>
  <si>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</si>
  <si>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</si>
  <si>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</si>
  <si>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</si>
  <si>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</si>
  <si>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</si>
  <si>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</si>
  <si>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</si>
  <si>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</si>
  <si>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</si>
  <si>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</si>
  <si>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</si>
  <si>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</si>
  <si>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</si>
  <si>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</si>
  <si>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</si>
  <si>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</si>
  <si>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</si>
  <si>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</si>
  <si>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</si>
  <si>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</si>
  <si>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</si>
  <si>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</si>
  <si>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</si>
  <si>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</si>
  <si>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</si>
  <si>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</si>
  <si>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</si>
  <si>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</si>
  <si>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</si>
  <si>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</si>
  <si>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</si>
  <si>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</si>
  <si>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</si>
  <si>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</si>
  <si>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</si>
  <si>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</si>
  <si>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</si>
  <si>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</si>
  <si>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</si>
  <si>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</si>
  <si>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</si>
  <si>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</si>
  <si>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</si>
  <si>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</si>
  <si>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</si>
  <si>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</si>
  <si>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</si>
  <si>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</si>
  <si>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</si>
  <si>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</si>
  <si>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</si>
  <si>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</si>
  <si>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</si>
  <si>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</si>
  <si>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</si>
  <si>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</si>
  <si>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</si>
  <si>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</si>
  <si>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</si>
  <si>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</si>
  <si>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</si>
  <si>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</si>
  <si>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</si>
  <si>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</si>
  <si>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</si>
  <si>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</si>
  <si>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</si>
  <si>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</si>
  <si>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</si>
  <si>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</si>
  <si>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</si>
  <si>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</si>
  <si>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</si>
  <si>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</si>
  <si>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</si>
  <si>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</si>
  <si>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</si>
  <si>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</si>
  <si>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</si>
  <si>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</si>
  <si>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</si>
  <si>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</si>
  <si>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</si>
  <si>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</si>
  <si>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</si>
  <si>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</si>
  <si>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</si>
  <si>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</si>
  <si>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</si>
  <si>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</si>
  <si>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</si>
  <si>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</si>
  <si>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</si>
  <si>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</si>
  <si>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</si>
  <si>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</si>
  <si>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</si>
  <si>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</si>
  <si>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</si>
  <si>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</si>
  <si>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</si>
  <si>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</si>
  <si>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</si>
  <si>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</si>
  <si>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</si>
  <si>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</si>
  <si>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</si>
  <si>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</si>
  <si>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</si>
  <si>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</si>
  <si>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</si>
  <si>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</si>
  <si>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</si>
  <si>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</si>
  <si>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</si>
  <si>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</si>
  <si>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</si>
  <si>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</si>
  <si>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</si>
  <si>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</si>
  <si>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</si>
  <si>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</si>
  <si>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</si>
  <si>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</si>
  <si>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</si>
  <si>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</si>
  <si>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</si>
  <si>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</si>
  <si>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</si>
  <si>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</si>
  <si>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</si>
  <si>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</si>
  <si>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</si>
  <si>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</si>
  <si>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</si>
  <si>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</si>
  <si>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</si>
  <si>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</si>
  <si>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</si>
  <si>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</si>
  <si>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</si>
  <si>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</si>
  <si>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</si>
  <si>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</si>
  <si>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</si>
  <si>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</si>
  <si>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</si>
  <si>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</si>
  <si>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</si>
  <si>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</si>
  <si>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</si>
  <si>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</si>
  <si>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</si>
  <si>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</si>
  <si>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</si>
  <si>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</si>
  <si>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</si>
  <si>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</si>
  <si>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</si>
  <si>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</si>
  <si>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</si>
  <si>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</si>
  <si>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</si>
  <si>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</si>
  <si>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</si>
  <si>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</si>
  <si>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</si>
  <si>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</si>
  <si>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</si>
  <si>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</si>
  <si>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</si>
  <si>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</si>
  <si>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</si>
  <si>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</si>
  <si>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</si>
  <si>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</si>
  <si>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</si>
  <si>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</si>
  <si>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</si>
  <si>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</si>
  <si>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</si>
  <si>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</si>
  <si>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</si>
  <si>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</si>
  <si>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</si>
  <si>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</si>
  <si>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</si>
  <si>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</si>
  <si>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</si>
  <si>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</si>
  <si>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</si>
  <si>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</si>
  <si>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</si>
  <si>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</si>
  <si>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</si>
  <si>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</si>
  <si>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</si>
  <si>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</si>
  <si>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</si>
  <si>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</si>
  <si>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</si>
  <si>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</si>
  <si>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</si>
  <si>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</si>
  <si>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</si>
  <si>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</si>
  <si>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</si>
  <si>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</si>
  <si>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</si>
  <si>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</si>
  <si>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</si>
  <si>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</si>
  <si>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</si>
  <si>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</si>
  <si>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</si>
  <si>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</si>
  <si>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</si>
  <si>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</si>
  <si>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</si>
  <si>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</si>
  <si>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</si>
  <si>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</si>
  <si>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</si>
  <si>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</si>
  <si>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</si>
  <si>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</si>
  <si>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</si>
  <si>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</si>
  <si>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</si>
  <si>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</si>
  <si>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</si>
  <si>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</si>
  <si>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</si>
  <si>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</si>
  <si>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</si>
  <si>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</si>
  <si>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</si>
  <si>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</si>
  <si>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</si>
  <si>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</si>
  <si>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</si>
  <si>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</si>
  <si>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</si>
  <si>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</si>
  <si>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</si>
  <si>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</si>
  <si>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</si>
  <si>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</si>
  <si>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</si>
  <si>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</si>
  <si>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</si>
  <si>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</si>
  <si>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</si>
  <si>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</si>
  <si>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</si>
  <si>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</si>
  <si>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</si>
  <si>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</si>
  <si>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</si>
  <si>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</si>
  <si>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</si>
  <si>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</si>
  <si>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</si>
  <si>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</si>
  <si>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</si>
  <si>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</si>
  <si>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</si>
  <si>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</si>
  <si>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</si>
  <si>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</si>
  <si>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</si>
  <si>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</si>
  <si>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</si>
  <si>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</si>
  <si>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</si>
  <si>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</si>
  <si>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</si>
  <si>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</si>
  <si>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</si>
  <si>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</si>
  <si>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</si>
  <si>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</si>
  <si>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</si>
  <si>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</si>
  <si>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</si>
  <si>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</si>
  <si>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</si>
  <si>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</si>
  <si>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</si>
  <si>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</si>
  <si>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</si>
  <si>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</si>
  <si>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</si>
  <si>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</si>
  <si>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</si>
  <si>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</si>
  <si>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</si>
  <si>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</si>
  <si>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</si>
  <si>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</si>
  <si>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</si>
  <si>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</si>
  <si>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</si>
  <si>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</si>
  <si>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</si>
  <si>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</si>
  <si>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</si>
  <si>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</si>
  <si>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</si>
  <si>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</si>
  <si>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</si>
  <si>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</si>
  <si>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</si>
  <si>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</si>
  <si>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</si>
  <si>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</si>
  <si>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</si>
  <si>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</si>
  <si>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</si>
  <si>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</si>
  <si>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</si>
  <si>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</si>
  <si>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</si>
  <si>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</si>
  <si>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</si>
  <si>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</si>
  <si>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</si>
  <si>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</si>
  <si>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</si>
  <si>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</si>
  <si>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</si>
  <si>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</si>
  <si>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</si>
  <si>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</si>
  <si>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</si>
  <si>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</si>
  <si>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</si>
  <si>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</si>
  <si>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</si>
  <si>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</si>
  <si>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</si>
  <si>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</si>
  <si>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</si>
  <si>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</si>
  <si>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</si>
  <si>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</si>
  <si>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</si>
  <si>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</si>
  <si>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</si>
  <si>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</si>
  <si>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</si>
  <si>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</si>
  <si>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</si>
  <si>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</si>
  <si>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</si>
  <si>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</si>
  <si>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</si>
  <si>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</si>
  <si>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</si>
  <si>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</si>
  <si>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</si>
  <si>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</si>
  <si>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</si>
  <si>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</si>
  <si>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</si>
  <si>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</si>
  <si>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</si>
  <si>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</si>
  <si>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</si>
  <si>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</si>
  <si>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</si>
  <si>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</si>
  <si>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</si>
  <si>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</si>
  <si>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</si>
  <si>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</si>
  <si>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</si>
  <si>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</si>
  <si>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</si>
  <si>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</si>
  <si>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</si>
  <si>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</si>
  <si>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</si>
  <si>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</si>
  <si>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</si>
  <si>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</si>
  <si>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</si>
  <si>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</si>
  <si>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</si>
  <si>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</si>
  <si>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</si>
  <si>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</si>
  <si>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</si>
  <si>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</si>
  <si>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</si>
  <si>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</si>
  <si>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</si>
  <si>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</si>
  <si>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</si>
  <si>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</si>
  <si>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</si>
  <si>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</si>
  <si>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</si>
  <si>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</si>
  <si>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</si>
  <si>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</si>
  <si>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</si>
  <si>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</si>
  <si>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</si>
  <si>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</si>
  <si>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</si>
  <si>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</si>
  <si>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</si>
  <si>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</si>
  <si>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</si>
  <si>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</si>
  <si>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</si>
  <si>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</si>
  <si>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</si>
  <si>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</si>
  <si>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</si>
  <si>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</si>
  <si>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</si>
  <si>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</si>
  <si>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</si>
  <si>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</si>
  <si>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</si>
  <si>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</si>
  <si>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</si>
  <si>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</si>
  <si>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</si>
  <si>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</si>
  <si>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</si>
  <si>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</si>
  <si>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</si>
  <si>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</si>
  <si>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</si>
  <si>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</si>
  <si>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</si>
  <si>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</si>
  <si>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</si>
  <si>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</si>
  <si>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</si>
  <si>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</si>
  <si>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</si>
  <si>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</si>
  <si>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</si>
  <si>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</si>
  <si>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</si>
  <si>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</si>
  <si>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</si>
  <si>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</si>
  <si>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</si>
  <si>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</si>
  <si>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</si>
  <si>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</si>
  <si>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</si>
  <si>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</si>
  <si>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</si>
  <si>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</si>
  <si>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</si>
  <si>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</si>
  <si>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</si>
  <si>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</si>
  <si>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</si>
  <si>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</si>
  <si>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</si>
  <si>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</si>
  <si>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</si>
  <si>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</si>
  <si>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</si>
  <si>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</si>
  <si>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</si>
  <si>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</si>
  <si>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</si>
  <si>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</si>
  <si>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</si>
  <si>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</si>
  <si>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</si>
  <si>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</si>
  <si>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</si>
  <si>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</si>
  <si>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</si>
  <si>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</si>
  <si>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</si>
  <si>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</si>
  <si>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</si>
  <si>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</si>
  <si>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</si>
  <si>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</si>
  <si>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</si>
  <si>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</si>
  <si>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</si>
  <si>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</si>
  <si>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</si>
  <si>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</si>
  <si>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</si>
  <si>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</si>
  <si>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</si>
  <si>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</si>
  <si>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</si>
  <si>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</si>
  <si>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</si>
  <si>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</si>
  <si>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</si>
  <si>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</si>
  <si>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</si>
  <si>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</si>
  <si>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</si>
  <si>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</si>
  <si>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</si>
  <si>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</si>
  <si>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</si>
  <si>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</si>
  <si>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</si>
  <si>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</si>
  <si>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</si>
  <si>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</si>
  <si>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</si>
  <si>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</si>
  <si>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</si>
  <si>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</si>
  <si>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</si>
  <si>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</si>
  <si>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</si>
  <si>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</si>
  <si>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</si>
  <si>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</si>
  <si>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</si>
  <si>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</si>
  <si>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</si>
  <si>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</si>
  <si>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</si>
  <si>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</si>
  <si>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</si>
  <si>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</si>
  <si>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</si>
  <si>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</si>
  <si>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</si>
  <si>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</si>
  <si>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</si>
  <si>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</si>
  <si>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</si>
  <si>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</si>
  <si>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</si>
  <si>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</si>
  <si>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</si>
  <si>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</si>
  <si>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</si>
  <si>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</si>
  <si>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</si>
  <si>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</si>
  <si>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</si>
  <si>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</si>
  <si>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</si>
  <si>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</si>
  <si>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</si>
  <si>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</si>
  <si>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</si>
  <si>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</si>
  <si>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</si>
  <si>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</si>
  <si>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</si>
  <si>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</si>
  <si>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</si>
  <si>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</si>
  <si>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</si>
  <si>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</si>
  <si>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</si>
  <si>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</si>
  <si>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</si>
  <si>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</si>
  <si>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</si>
  <si>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</si>
  <si>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</si>
  <si>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</si>
  <si>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</si>
  <si>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</si>
  <si>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</si>
  <si>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</si>
  <si>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</si>
  <si>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</si>
  <si>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</si>
  <si>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</si>
  <si>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</si>
  <si>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</si>
  <si>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</si>
  <si>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</si>
  <si>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</si>
  <si>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</si>
  <si>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</si>
  <si>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</si>
  <si>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</si>
  <si>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</si>
  <si>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</si>
  <si>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</si>
  <si>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</si>
  <si>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</si>
  <si>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</si>
  <si>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</si>
  <si>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</si>
  <si>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</si>
  <si>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</si>
  <si>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</si>
  <si>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</si>
  <si>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</si>
  <si>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</si>
  <si>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</si>
  <si>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</si>
  <si>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</si>
  <si>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</si>
  <si>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</si>
  <si>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</si>
  <si>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</si>
  <si>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</si>
  <si>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</si>
  <si>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</si>
  <si>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</si>
  <si>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</si>
  <si>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</si>
  <si>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</si>
  <si>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</si>
  <si>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</si>
  <si>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</si>
  <si>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</si>
  <si>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</si>
  <si>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</si>
  <si>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</si>
  <si>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</si>
  <si>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</si>
  <si>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</si>
  <si>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</si>
  <si>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</si>
  <si>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</si>
  <si>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</si>
  <si>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</si>
  <si>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</si>
  <si>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</si>
  <si>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</si>
  <si>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</si>
  <si>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</si>
  <si>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</si>
  <si>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</si>
  <si>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</si>
  <si>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</si>
  <si>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</si>
  <si>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</si>
  <si>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</si>
  <si>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</si>
  <si>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</si>
  <si>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</si>
  <si>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</si>
  <si>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</si>
  <si>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</si>
  <si>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</si>
  <si>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</si>
  <si>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</si>
  <si>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</si>
  <si>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</si>
  <si>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</si>
  <si>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</si>
  <si>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</si>
  <si>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</si>
  <si>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</si>
  <si>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</si>
  <si>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</si>
  <si>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</si>
  <si>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</si>
  <si>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</si>
  <si>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</si>
  <si>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</si>
  <si>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</si>
  <si>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</si>
  <si>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</si>
  <si>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</si>
  <si>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</si>
  <si>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</si>
  <si>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</si>
  <si>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</si>
  <si>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</si>
  <si>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</si>
  <si>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</si>
  <si>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</si>
  <si>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</si>
  <si>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</si>
  <si>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</si>
  <si>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</si>
  <si>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</si>
  <si>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</si>
  <si>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</si>
  <si>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</si>
  <si>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</si>
  <si>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</si>
  <si>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</si>
  <si>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</si>
  <si>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</si>
  <si>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</si>
  <si>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</si>
  <si>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</si>
  <si>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</si>
  <si>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</si>
  <si>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</si>
  <si>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</si>
  <si>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</si>
  <si>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</si>
  <si>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</si>
  <si>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</si>
  <si>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</si>
  <si>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</si>
  <si>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</si>
  <si>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</si>
  <si>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</si>
  <si>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</si>
  <si>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</si>
  <si>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</si>
  <si>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</si>
  <si>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</si>
  <si>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</si>
  <si>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</si>
  <si>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</si>
  <si>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</si>
  <si>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</si>
  <si>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</si>
  <si>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</si>
  <si>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</si>
  <si>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</si>
  <si>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</si>
  <si>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</si>
  <si>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</si>
  <si>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</si>
  <si>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</si>
  <si>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</si>
  <si>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</si>
  <si>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</si>
  <si>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</si>
  <si>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</si>
  <si>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</si>
  <si>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</si>
  <si>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</si>
  <si>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</si>
  <si>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</si>
  <si>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</si>
  <si>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</si>
  <si>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</si>
  <si>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</si>
  <si>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</si>
  <si>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</si>
  <si>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</si>
  <si>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</si>
  <si>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</si>
  <si>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</si>
  <si>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</si>
  <si>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</si>
  <si>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</si>
  <si>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</si>
  <si>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</si>
  <si>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</si>
  <si>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</si>
  <si>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</si>
  <si>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</si>
  <si>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</si>
  <si>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</si>
  <si>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</si>
  <si>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</si>
  <si>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</si>
  <si>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</si>
  <si>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</si>
  <si>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</si>
  <si>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</si>
  <si>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</si>
  <si>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</si>
  <si>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</si>
  <si>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</si>
  <si>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</si>
  <si>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</si>
  <si>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</si>
  <si>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</si>
  <si>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</si>
  <si>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</si>
  <si>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</si>
  <si>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</si>
  <si>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</si>
  <si>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</si>
  <si>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</si>
  <si>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</si>
  <si>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</si>
  <si>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</si>
  <si>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</si>
  <si>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</si>
  <si>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</si>
  <si>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</si>
  <si>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</si>
  <si>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</si>
  <si>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</si>
  <si>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</si>
  <si>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</si>
  <si>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</si>
  <si>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</si>
  <si>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</si>
  <si>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</si>
  <si>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</si>
  <si>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</si>
  <si>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</si>
  <si>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</si>
  <si>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</si>
  <si>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</si>
  <si>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</si>
  <si>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</si>
  <si>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</si>
  <si>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</si>
  <si>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</si>
  <si>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</si>
  <si>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</si>
  <si>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</si>
  <si>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</si>
  <si>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</si>
  <si>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</si>
  <si>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</si>
  <si>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</si>
  <si>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</si>
  <si>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</si>
  <si>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</si>
  <si>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</si>
  <si>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</si>
  <si>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</si>
  <si>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</si>
  <si>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</si>
  <si>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</si>
  <si>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</si>
  <si>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</si>
  <si>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</si>
  <si>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</si>
  <si>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</si>
  <si>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</si>
  <si>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</si>
  <si>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</si>
  <si>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</si>
  <si>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</si>
  <si>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</si>
  <si>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</si>
  <si>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</si>
  <si>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</si>
  <si>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</si>
  <si>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</si>
  <si>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</si>
  <si>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</si>
  <si>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</si>
  <si>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</si>
  <si>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</si>
  <si>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</si>
  <si>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</si>
  <si>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</si>
  <si>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</si>
  <si>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</si>
  <si>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</si>
  <si>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</si>
  <si>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</si>
  <si>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</si>
  <si>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</si>
  <si>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</si>
  <si>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</si>
  <si>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</si>
  <si>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</si>
  <si>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</si>
  <si>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</si>
  <si>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</si>
  <si>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</si>
  <si>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</si>
  <si>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</si>
  <si>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</si>
  <si>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</si>
  <si>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</si>
  <si>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</si>
  <si>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</si>
  <si>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</si>
  <si>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</si>
  <si>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</si>
  <si>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</si>
  <si>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</si>
  <si>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</si>
  <si>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</si>
  <si>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</si>
  <si>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</si>
  <si>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</si>
  <si>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</si>
  <si>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</si>
  <si>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</si>
  <si>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</si>
  <si>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</si>
  <si>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</si>
  <si>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</si>
  <si>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</si>
  <si>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</si>
  <si>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</si>
  <si>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</si>
  <si>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</si>
  <si>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</si>
  <si>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</si>
  <si>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</si>
  <si>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</si>
  <si>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</si>
  <si>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</si>
  <si>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</si>
  <si>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</si>
  <si>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</si>
  <si>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</si>
  <si>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</si>
  <si>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</si>
  <si>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</si>
  <si>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</si>
  <si>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</si>
  <si>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</si>
  <si>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</si>
  <si>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</si>
  <si>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</si>
  <si>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</si>
  <si>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</si>
  <si>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</si>
  <si>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</si>
  <si>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</si>
  <si>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</si>
  <si>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</si>
  <si>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</si>
  <si>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</si>
  <si>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</si>
  <si>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</si>
  <si>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</si>
  <si>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</si>
  <si>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</si>
  <si>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</si>
  <si>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</si>
  <si>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</si>
  <si>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</si>
  <si>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</si>
  <si>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</si>
  <si>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</si>
  <si>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</si>
  <si>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</si>
  <si>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</si>
  <si>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</si>
  <si>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</si>
  <si>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</si>
  <si>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</si>
  <si>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</si>
  <si>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</si>
  <si>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</si>
  <si>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</si>
  <si>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</si>
  <si>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</si>
  <si>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</si>
  <si>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</si>
  <si>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</si>
  <si>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</si>
  <si>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</si>
  <si>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</si>
  <si>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</si>
  <si>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</si>
  <si>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</si>
  <si>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</si>
  <si>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</si>
  <si>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</si>
  <si>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</si>
  <si>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</si>
  <si>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</si>
  <si>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</si>
  <si>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</si>
  <si>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</si>
  <si>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</si>
  <si>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</si>
  <si>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</si>
  <si>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</si>
  <si>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</si>
  <si>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</si>
  <si>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</si>
  <si>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</si>
  <si>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</si>
  <si>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</si>
  <si>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</si>
  <si>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</si>
  <si>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</si>
  <si>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</si>
  <si>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</si>
  <si>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</si>
  <si>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</si>
  <si>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</si>
  <si>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</si>
  <si>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</si>
  <si>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</si>
  <si>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</si>
  <si>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</si>
  <si>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</si>
  <si>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</si>
  <si>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</si>
  <si>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</si>
  <si>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</si>
  <si>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</si>
  <si>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</si>
  <si>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</si>
  <si>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</si>
  <si>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</si>
  <si>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</si>
  <si>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</si>
  <si>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</si>
  <si>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</si>
  <si>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</si>
  <si>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</si>
  <si>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</si>
  <si>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</si>
  <si>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</si>
  <si>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</si>
  <si>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</si>
  <si>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</si>
  <si>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</si>
  <si>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</si>
  <si>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</si>
  <si>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</si>
  <si>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</si>
  <si>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</si>
  <si>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</si>
  <si>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</si>
  <si>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</si>
  <si>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</si>
  <si>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</si>
  <si>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</si>
  <si>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</si>
  <si>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</si>
  <si>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</si>
  <si>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</si>
  <si>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</si>
  <si>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</si>
  <si>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</si>
  <si>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</si>
  <si>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</si>
  <si>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</si>
  <si>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</si>
  <si>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</si>
  <si>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</si>
  <si>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</si>
  <si>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</si>
  <si>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</si>
  <si>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</si>
  <si>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</si>
  <si>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</si>
  <si>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</si>
  <si>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</si>
  <si>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</si>
  <si>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</si>
  <si>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</si>
  <si>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</si>
  <si>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</si>
  <si>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</si>
  <si>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</si>
  <si>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</si>
  <si>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</si>
  <si>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</si>
  <si>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</si>
  <si>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</si>
  <si>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</si>
  <si>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</si>
  <si>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</si>
  <si>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</si>
  <si>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</si>
  <si>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</si>
  <si>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</si>
  <si>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</si>
  <si>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</si>
  <si>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</si>
  <si>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</si>
  <si>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</si>
  <si>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</si>
  <si>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</si>
  <si>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</si>
  <si>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</si>
  <si>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</si>
  <si>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</si>
  <si>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</si>
  <si>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</si>
  <si>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</si>
  <si>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</si>
  <si>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</si>
  <si>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</si>
  <si>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</si>
  <si>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</si>
  <si>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</si>
  <si>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</si>
  <si>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</si>
  <si>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</si>
  <si>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</si>
  <si>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</si>
  <si>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</si>
  <si>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</si>
  <si>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</si>
  <si>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</si>
  <si>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</si>
  <si>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</si>
  <si>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</si>
  <si>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</si>
  <si>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</si>
  <si>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</si>
  <si>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</si>
  <si>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</si>
  <si>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</si>
  <si>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</si>
  <si>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</si>
  <si>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</si>
  <si>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</si>
  <si>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</si>
  <si>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</si>
  <si>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</si>
  <si>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</si>
  <si>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</si>
  <si>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</si>
  <si>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</si>
  <si>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</si>
  <si>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</si>
  <si>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</si>
  <si>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</si>
  <si>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</si>
  <si>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</si>
  <si>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</si>
  <si>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</si>
  <si>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</si>
  <si>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</si>
  <si>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</si>
  <si>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</si>
  <si>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</si>
  <si>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</si>
  <si>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</si>
  <si>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</si>
  <si>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</si>
  <si>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</si>
  <si>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</si>
  <si>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</si>
  <si>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</si>
  <si>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</si>
  <si>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</si>
  <si>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</si>
  <si>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</si>
  <si>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</si>
  <si>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</si>
  <si>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</si>
  <si>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</si>
  <si>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</si>
  <si>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</si>
  <si>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</si>
  <si>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</si>
  <si>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</si>
  <si>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</si>
  <si>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</si>
  <si>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</si>
  <si>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</si>
  <si>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</si>
  <si>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</si>
  <si>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</si>
  <si>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</si>
  <si>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</si>
  <si>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</si>
  <si>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</si>
  <si>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</si>
  <si>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</si>
  <si>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</si>
  <si>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</si>
  <si>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</si>
  <si>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</si>
  <si>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</si>
  <si>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</si>
  <si>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</si>
  <si>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</si>
  <si>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</si>
  <si>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</si>
  <si>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</si>
  <si>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</si>
  <si>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</si>
  <si>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</si>
  <si>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</si>
  <si>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</si>
  <si>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</si>
  <si>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</si>
  <si>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</si>
  <si>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</si>
  <si>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</si>
  <si>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</si>
  <si>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</si>
  <si>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</si>
  <si>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</si>
  <si>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</si>
  <si>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</si>
  <si>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</si>
  <si>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</si>
  <si>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</si>
  <si>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</si>
  <si>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</si>
  <si>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</si>
  <si>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</si>
  <si>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</si>
  <si>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</si>
  <si>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</si>
  <si>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</si>
  <si>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</si>
  <si>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</si>
  <si>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</si>
  <si>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</si>
  <si>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</si>
  <si>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</si>
  <si>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</si>
  <si>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</si>
  <si>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</si>
  <si>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</si>
  <si>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</si>
  <si>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</si>
  <si>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</si>
  <si>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</si>
  <si>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</si>
  <si>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</si>
  <si>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</si>
  <si>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</si>
  <si>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</si>
  <si>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</si>
  <si>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</si>
  <si>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</si>
  <si>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</si>
  <si>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</si>
  <si>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</si>
  <si>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</si>
  <si>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</si>
  <si>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</si>
  <si>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</si>
  <si>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</si>
  <si>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</si>
  <si>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</si>
  <si>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</si>
  <si>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</si>
  <si>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</si>
  <si>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</si>
  <si>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</si>
  <si>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</si>
  <si>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</si>
  <si>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</si>
  <si>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</si>
  <si>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</si>
  <si>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</si>
  <si>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</si>
  <si>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</si>
  <si>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</si>
  <si>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</si>
  <si>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</si>
  <si>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</si>
  <si>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</si>
  <si>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</si>
  <si>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</si>
  <si>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</si>
  <si>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</si>
  <si>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</si>
  <si>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</si>
  <si>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</si>
  <si>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</si>
  <si>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</si>
  <si>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</si>
  <si>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</si>
  <si>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</si>
  <si>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</si>
  <si>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</si>
  <si>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</si>
  <si>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</si>
  <si>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</si>
  <si>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</si>
  <si>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</si>
  <si>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</si>
  <si>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</si>
  <si>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</si>
  <si>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</si>
  <si>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</si>
  <si>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</si>
  <si>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</si>
  <si>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</si>
  <si>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</si>
  <si>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</si>
  <si>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</si>
  <si>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</si>
  <si>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</si>
  <si>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</si>
  <si>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</si>
  <si>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</si>
  <si>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</si>
  <si>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</si>
  <si>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</si>
  <si>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</si>
  <si>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</si>
  <si>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</si>
  <si>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</si>
  <si>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</si>
  <si>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</si>
  <si>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</si>
  <si>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</si>
  <si>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</si>
  <si>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</si>
  <si>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</si>
  <si>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</si>
  <si>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</si>
  <si>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</si>
  <si>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</si>
  <si>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</si>
  <si>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</si>
  <si>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</si>
  <si>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</si>
  <si>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</si>
  <si>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</si>
  <si>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</si>
  <si>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</si>
  <si>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</si>
  <si>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</si>
  <si>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</si>
  <si>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</si>
  <si>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</si>
  <si>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</si>
  <si>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</si>
  <si>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</si>
  <si>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</si>
  <si>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</si>
  <si>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</si>
  <si>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</si>
  <si>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</si>
  <si>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</si>
  <si>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</si>
  <si>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</si>
  <si>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</si>
  <si>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</si>
  <si>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</si>
  <si>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</si>
  <si>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</si>
  <si>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</si>
  <si>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</si>
  <si>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</si>
  <si>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</si>
  <si>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</si>
  <si>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</si>
  <si>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</si>
  <si>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</si>
  <si>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</si>
  <si>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</si>
  <si>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</si>
  <si>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</si>
  <si>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</si>
  <si>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</si>
  <si>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</si>
  <si>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</si>
  <si>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</si>
  <si>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</si>
  <si>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</si>
  <si>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</si>
  <si>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</si>
  <si>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</si>
  <si>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</si>
  <si>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</si>
  <si>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</si>
  <si>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</si>
  <si>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</si>
  <si>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</si>
  <si>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</si>
  <si>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</si>
  <si>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</si>
  <si>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</si>
  <si>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</si>
  <si>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</si>
  <si>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</si>
  <si>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</si>
  <si>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</si>
  <si>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</si>
  <si>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</si>
  <si>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</si>
  <si>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</si>
  <si>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</si>
  <si>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</si>
  <si>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</si>
  <si>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</si>
  <si>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</si>
  <si>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</si>
  <si>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</si>
  <si>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</si>
  <si>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</si>
  <si>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</si>
  <si>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</si>
  <si>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</si>
  <si>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</si>
  <si>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</si>
  <si>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</si>
  <si>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</si>
  <si>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</si>
  <si>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</si>
  <si>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</si>
  <si>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</si>
  <si>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</si>
  <si>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</si>
  <si>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</si>
  <si>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</si>
  <si>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</si>
  <si>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</si>
  <si>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</si>
  <si>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</si>
  <si>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</si>
  <si>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</si>
  <si>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</si>
  <si>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</si>
  <si>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</si>
  <si>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</si>
  <si>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</si>
  <si>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</si>
  <si>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</si>
  <si>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</si>
  <si>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</si>
  <si>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</si>
  <si>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</si>
  <si>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</si>
  <si>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</si>
  <si>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</si>
  <si>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</si>
  <si>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</si>
  <si>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</si>
  <si>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</si>
  <si>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</si>
  <si>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</si>
  <si>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</si>
  <si>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</si>
  <si>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</si>
  <si>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</si>
  <si>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</si>
  <si>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</si>
  <si>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</si>
  <si>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</si>
  <si>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</si>
  <si>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</si>
  <si>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</si>
  <si>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</si>
  <si>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</si>
  <si>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</si>
  <si>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</si>
  <si>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</si>
  <si>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</si>
  <si>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</si>
  <si>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</si>
  <si>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</si>
  <si>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</si>
  <si>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</si>
  <si>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</si>
  <si>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</si>
  <si>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</si>
  <si>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</si>
  <si>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</si>
  <si>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</si>
  <si>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</si>
  <si>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</si>
  <si>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</si>
  <si>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</si>
  <si>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</si>
  <si>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</si>
  <si>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</si>
  <si>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</si>
  <si>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</si>
  <si>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</si>
  <si>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</si>
  <si>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</si>
  <si>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</si>
  <si>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</si>
  <si>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</si>
  <si>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</si>
  <si>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</si>
  <si>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</si>
  <si>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</si>
  <si>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</si>
  <si>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</si>
  <si>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</si>
  <si>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</si>
  <si>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</si>
  <si>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</si>
  <si>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</si>
  <si>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</si>
  <si>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</si>
  <si>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</si>
  <si>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</si>
  <si>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</si>
  <si>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</si>
  <si>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</si>
  <si>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</si>
  <si>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</si>
  <si>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</si>
  <si>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</si>
  <si>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</si>
  <si>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</si>
  <si>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</si>
  <si>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</si>
  <si>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</si>
  <si>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</si>
  <si>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</si>
  <si>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</si>
  <si>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</si>
  <si>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</si>
  <si>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</si>
  <si>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</si>
  <si>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</si>
  <si>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</si>
  <si>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</si>
  <si>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</si>
  <si>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</si>
  <si>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</si>
  <si>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</si>
  <si>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</si>
  <si>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</si>
  <si>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</si>
  <si>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</si>
  <si>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</si>
  <si>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</si>
  <si>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</si>
  <si>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</si>
  <si>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</si>
  <si>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</si>
  <si>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</si>
  <si>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</si>
  <si>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</si>
  <si>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</si>
  <si>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</si>
  <si>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</si>
  <si>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</si>
  <si>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</si>
  <si>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</si>
  <si>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</si>
  <si>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</si>
  <si>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</si>
  <si>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</si>
  <si>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</si>
  <si>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</si>
  <si>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</si>
  <si>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</si>
  <si>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</si>
  <si>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</si>
  <si>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</si>
  <si>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</si>
  <si>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</si>
  <si>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</si>
  <si>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</si>
  <si>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</si>
  <si>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</si>
  <si>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</si>
  <si>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</si>
  <si>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</si>
  <si>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</si>
  <si>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</si>
  <si>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</si>
  <si>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</si>
  <si>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</si>
  <si>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</si>
  <si>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</si>
  <si>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</si>
  <si>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</si>
  <si>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</si>
  <si>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</si>
  <si>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</si>
  <si>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</si>
  <si>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</si>
  <si>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</si>
  <si>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</si>
  <si>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</si>
  <si>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</si>
  <si>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</si>
  <si>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</si>
  <si>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</si>
  <si>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</si>
  <si>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</si>
  <si>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</si>
  <si>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</si>
  <si>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</si>
  <si>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</si>
  <si>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</si>
  <si>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</si>
  <si>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</si>
  <si>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</si>
  <si>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</si>
  <si>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</si>
  <si>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</si>
  <si>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</si>
  <si>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</si>
  <si>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</si>
  <si>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</si>
  <si>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</si>
  <si>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</si>
  <si>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</si>
  <si>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</si>
  <si>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</si>
  <si>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</si>
  <si>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</si>
  <si>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</si>
  <si>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</si>
  <si>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</si>
  <si>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</si>
  <si>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</si>
  <si>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</si>
  <si>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</si>
  <si>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</si>
  <si>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</si>
  <si>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</si>
  <si>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</si>
  <si>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</si>
  <si>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</si>
  <si>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</si>
  <si>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</si>
  <si>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</si>
  <si>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</si>
  <si>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</si>
  <si>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</si>
  <si>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</si>
  <si>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</si>
  <si>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</si>
  <si>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</si>
  <si>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</si>
  <si>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</si>
  <si>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</si>
  <si>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</si>
  <si>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</si>
  <si>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</si>
  <si>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</si>
  <si>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</si>
  <si>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</si>
  <si>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</si>
  <si>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</si>
  <si>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</si>
  <si>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</si>
  <si>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</si>
  <si>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</si>
  <si>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</si>
  <si>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</si>
  <si>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</si>
  <si>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</si>
  <si>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</si>
  <si>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</si>
  <si>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</si>
  <si>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</si>
  <si>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</si>
  <si>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</si>
  <si>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</si>
  <si>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</si>
  <si>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</si>
  <si>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</si>
  <si>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</si>
  <si>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</si>
  <si>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</si>
  <si>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</si>
  <si>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</si>
  <si>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</si>
  <si>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</si>
  <si>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</si>
  <si>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</si>
  <si>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</si>
  <si>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</si>
  <si>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</si>
  <si>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</si>
  <si>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</si>
  <si>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</si>
  <si>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</si>
  <si>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</si>
  <si>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</si>
  <si>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</si>
  <si>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</si>
  <si>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</si>
  <si>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</si>
  <si>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</si>
  <si>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</si>
  <si>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</si>
  <si>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</si>
  <si>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</si>
  <si>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</si>
  <si>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</si>
  <si>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</si>
  <si>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</si>
  <si>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</si>
  <si>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</si>
  <si>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</si>
  <si>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</si>
  <si>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</si>
  <si>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</si>
  <si>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</si>
  <si>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</si>
  <si>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</si>
  <si>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</si>
  <si>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</si>
  <si>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</si>
  <si>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</si>
  <si>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</si>
  <si>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</si>
  <si>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</si>
  <si>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</si>
  <si>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</si>
  <si>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</si>
  <si>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</si>
  <si>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</si>
  <si>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</si>
  <si>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</si>
  <si>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</si>
  <si>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</si>
  <si>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</si>
  <si>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</si>
  <si>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</si>
  <si>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</si>
  <si>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</si>
  <si>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</si>
  <si>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</si>
  <si>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</si>
  <si>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</si>
  <si>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</si>
  <si>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</si>
  <si>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</si>
  <si>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</si>
  <si>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</si>
  <si>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</si>
  <si>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</si>
  <si>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</si>
  <si>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</si>
  <si>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</si>
  <si>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</si>
  <si>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</si>
  <si>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</si>
  <si>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</si>
  <si>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</si>
  <si>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</si>
  <si>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</si>
  <si>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</si>
  <si>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</si>
  <si>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</si>
  <si>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</si>
  <si>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</si>
  <si>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</si>
  <si>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</si>
  <si>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</si>
  <si>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</si>
  <si>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</si>
  <si>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</si>
  <si>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</si>
  <si>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</si>
  <si>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</si>
  <si>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</si>
  <si>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</si>
  <si>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</si>
  <si>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</si>
  <si>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</si>
  <si>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</si>
  <si>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</si>
  <si>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</si>
  <si>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</si>
  <si>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</si>
  <si>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</si>
  <si>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</si>
  <si>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</si>
  <si>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</si>
  <si>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</si>
  <si>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</si>
  <si>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</si>
  <si>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</si>
  <si>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</si>
  <si>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</si>
  <si>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</si>
  <si>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</si>
  <si>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</si>
  <si>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</si>
  <si>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</si>
  <si>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</si>
  <si>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</si>
  <si>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</si>
  <si>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</si>
  <si>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</si>
  <si>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</si>
  <si>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</si>
  <si>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</si>
  <si>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</si>
  <si>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</si>
  <si>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</si>
  <si>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</si>
  <si>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</si>
  <si>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</si>
  <si>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</si>
  <si>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</si>
  <si>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</si>
  <si>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</si>
  <si>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</si>
  <si>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</si>
  <si>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</si>
  <si>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</si>
  <si>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</si>
  <si>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</si>
  <si>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</si>
  <si>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</si>
  <si>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</si>
  <si>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</si>
  <si>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</si>
  <si>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</si>
  <si>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</si>
  <si>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</si>
  <si>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</si>
  <si>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</si>
  <si>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</si>
  <si>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</si>
  <si>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</si>
  <si>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</si>
  <si>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</si>
  <si>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</si>
  <si>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</si>
  <si>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</si>
  <si>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</si>
  <si>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</si>
  <si>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</si>
  <si>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</si>
  <si>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</si>
  <si>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</si>
  <si>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</si>
  <si>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</si>
  <si>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</si>
  <si>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</si>
  <si>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</si>
  <si>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</si>
  <si>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</si>
  <si>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</si>
  <si>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</si>
  <si>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</si>
  <si>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</si>
  <si>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</si>
  <si>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</si>
  <si>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</si>
  <si>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</si>
  <si>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</si>
  <si>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</si>
  <si>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</si>
  <si>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</si>
  <si>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</si>
  <si>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</si>
  <si>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</si>
  <si>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</si>
  <si>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</si>
  <si>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</si>
  <si>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</si>
  <si>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</si>
  <si>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</si>
  <si>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</si>
  <si>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</si>
  <si>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</si>
  <si>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</si>
  <si>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</si>
  <si>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</si>
  <si>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</si>
  <si>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</si>
  <si>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</si>
  <si>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</si>
  <si>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</si>
  <si>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</si>
  <si>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</si>
  <si>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</si>
  <si>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</si>
  <si>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</si>
  <si>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</si>
  <si>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</si>
  <si>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</si>
  <si>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</si>
  <si>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</si>
  <si>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</si>
  <si>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</si>
  <si>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</si>
  <si>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</si>
  <si>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</si>
  <si>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</si>
  <si>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</si>
  <si>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</si>
  <si>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</si>
  <si>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</si>
  <si>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</si>
  <si>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</si>
  <si>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</si>
  <si>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</si>
  <si>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</si>
  <si>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</si>
  <si>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</si>
  <si>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</si>
  <si>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</si>
  <si>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</si>
  <si>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</si>
  <si>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</si>
  <si>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</si>
  <si>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</si>
  <si>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</si>
  <si>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</si>
  <si>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</si>
  <si>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</si>
  <si>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</si>
  <si>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</si>
  <si>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</si>
  <si>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</si>
  <si>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</si>
  <si>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</si>
  <si>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</si>
  <si>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</si>
  <si>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</si>
  <si>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</si>
  <si>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</si>
  <si>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</si>
  <si>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</si>
  <si>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</si>
  <si>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</si>
  <si>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</si>
  <si>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</si>
  <si>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</si>
  <si>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</si>
  <si>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</si>
  <si>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</si>
  <si>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</si>
  <si>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</si>
  <si>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</si>
  <si>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</si>
  <si>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</si>
  <si>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</si>
  <si>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</si>
  <si>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</si>
  <si>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</si>
  <si>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</si>
  <si>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</si>
  <si>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</si>
  <si>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</si>
  <si>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</si>
  <si>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</si>
  <si>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</si>
  <si>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</si>
  <si>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</si>
  <si>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</si>
  <si>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</si>
  <si>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</si>
  <si>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</si>
  <si>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</si>
  <si>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</si>
  <si>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</si>
  <si>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</si>
  <si>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</si>
  <si>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</si>
  <si>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</si>
  <si>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</si>
  <si>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</si>
  <si>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</si>
  <si>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</si>
  <si>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</si>
  <si>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</si>
  <si>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</si>
  <si>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</si>
  <si>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</si>
  <si>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</si>
  <si>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</si>
  <si>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</si>
  <si>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</si>
  <si>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</si>
  <si>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</si>
  <si>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</si>
  <si>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</si>
  <si>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</si>
  <si>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</si>
  <si>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</si>
  <si>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</si>
  <si>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</si>
  <si>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</si>
  <si>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</si>
  <si>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</si>
  <si>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</si>
  <si>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</si>
  <si>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</si>
  <si>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</si>
  <si>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</si>
  <si>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</si>
  <si>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</si>
  <si>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</si>
  <si>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</si>
  <si>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</si>
  <si>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</si>
  <si>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</si>
  <si>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</si>
  <si>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</si>
  <si>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</si>
  <si>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</si>
  <si>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</si>
  <si>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</si>
  <si>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</si>
  <si>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</si>
  <si>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</si>
  <si>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</si>
  <si>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</si>
  <si>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</si>
  <si>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</si>
  <si>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</si>
  <si>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</si>
  <si>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</si>
  <si>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</si>
  <si>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</si>
  <si>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</si>
  <si>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</si>
  <si>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</si>
  <si>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</si>
  <si>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</si>
  <si>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</si>
  <si>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</si>
  <si>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</si>
  <si>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</si>
  <si>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</si>
  <si>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</si>
  <si>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</si>
  <si>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</si>
  <si>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</si>
  <si>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</si>
  <si>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</si>
  <si>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</si>
  <si>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</si>
  <si>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</si>
  <si>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</si>
  <si>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</si>
  <si>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</si>
  <si>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</si>
  <si>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</si>
  <si>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</si>
  <si>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</si>
  <si>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</si>
  <si>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</si>
  <si>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</si>
  <si>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</si>
  <si>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</si>
  <si>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</si>
  <si>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</si>
  <si>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</si>
  <si>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</si>
  <si>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</si>
  <si>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</si>
  <si>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</si>
  <si>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</si>
  <si>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</si>
  <si>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</si>
  <si>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</si>
  <si>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</si>
  <si>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</si>
  <si>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</si>
  <si>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</si>
  <si>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</si>
  <si>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</si>
  <si>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</si>
  <si>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</si>
  <si>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</si>
  <si>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</si>
  <si>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</si>
  <si>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</si>
  <si>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</si>
  <si>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</si>
  <si>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</si>
  <si>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</si>
  <si>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</si>
  <si>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</si>
  <si>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</si>
  <si>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</si>
  <si>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</si>
  <si>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</si>
  <si>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</si>
  <si>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</si>
  <si>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</si>
  <si>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</si>
  <si>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</si>
  <si>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</si>
  <si>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</si>
  <si>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</si>
  <si>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</si>
  <si>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</si>
  <si>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</si>
  <si>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</si>
  <si>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</si>
  <si>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</si>
  <si>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</si>
  <si>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</si>
  <si>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</si>
  <si>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</si>
  <si>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</si>
  <si>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</si>
  <si>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</si>
  <si>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</si>
  <si>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</si>
  <si>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</si>
  <si>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</si>
  <si>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</si>
  <si>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</si>
  <si>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</si>
  <si>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</si>
  <si>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</si>
  <si>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</si>
  <si>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</si>
  <si>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</si>
  <si>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</si>
  <si>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</si>
  <si>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</si>
  <si>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</si>
  <si>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</si>
  <si>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</si>
  <si>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</si>
  <si>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</si>
  <si>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</si>
  <si>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</si>
  <si>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</si>
  <si>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</si>
  <si>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</si>
  <si>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</si>
  <si>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</si>
  <si>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</si>
  <si>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</si>
  <si>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</si>
  <si>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</si>
  <si>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</si>
  <si>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</si>
  <si>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</si>
  <si>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</si>
  <si>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</si>
  <si>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</si>
  <si>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</si>
  <si>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</si>
  <si>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</si>
  <si>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</si>
  <si>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</si>
  <si>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</si>
  <si>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</si>
  <si>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</si>
  <si>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</si>
  <si>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</si>
  <si>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</si>
  <si>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</si>
  <si>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</si>
  <si>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</si>
  <si>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</si>
  <si>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</si>
  <si>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</si>
  <si>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</si>
  <si>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</si>
  <si>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</si>
  <si>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</si>
  <si>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</si>
  <si>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</si>
  <si>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</si>
  <si>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</si>
  <si>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</si>
  <si>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</si>
  <si>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</si>
  <si>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</si>
  <si>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</si>
  <si>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</si>
  <si>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</si>
  <si>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</si>
  <si>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</si>
  <si>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</si>
  <si>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</si>
  <si>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</si>
  <si>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</si>
  <si>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</si>
  <si>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</si>
  <si>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</si>
  <si>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</si>
  <si>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</si>
  <si>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</si>
  <si>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</si>
  <si>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</si>
  <si>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</si>
  <si>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</si>
  <si>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</si>
  <si>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</si>
  <si>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</si>
  <si>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</si>
  <si>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</si>
  <si>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</si>
  <si>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</si>
  <si>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</si>
  <si>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</si>
  <si>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</si>
  <si>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</si>
  <si>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</si>
  <si>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</si>
  <si>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</si>
  <si>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</si>
  <si>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</si>
  <si>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</si>
  <si>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</si>
  <si>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</si>
  <si>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</si>
  <si>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</si>
  <si>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</si>
  <si>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</si>
  <si>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</si>
  <si>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</si>
  <si>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</si>
  <si>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</si>
  <si>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</si>
  <si>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</si>
  <si>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</si>
  <si>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</si>
  <si>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</si>
  <si>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</si>
  <si>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</si>
  <si>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</si>
  <si>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</si>
  <si>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</si>
  <si>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</si>
  <si>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</si>
  <si>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</si>
  <si>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</si>
  <si>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</si>
  <si>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</si>
  <si>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</si>
  <si>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</si>
  <si>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</si>
  <si>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</si>
  <si>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</si>
  <si>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</si>
  <si>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</si>
  <si>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</si>
  <si>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</si>
  <si>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</si>
  <si>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</si>
  <si>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</si>
  <si>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</si>
  <si>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</si>
  <si>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</si>
  <si>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</si>
  <si>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</si>
  <si>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</si>
  <si>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</si>
  <si>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</si>
  <si>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</si>
  <si>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</si>
  <si>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</si>
  <si>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</si>
  <si>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</si>
  <si>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</si>
  <si>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</si>
  <si>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</si>
  <si>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</si>
  <si>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</si>
  <si>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</si>
  <si>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</si>
  <si>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</si>
  <si>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</si>
  <si>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</si>
  <si>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</si>
  <si>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</si>
  <si>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</si>
  <si>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</si>
  <si>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</si>
  <si>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</si>
  <si>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</si>
  <si>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</si>
  <si>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</si>
  <si>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</si>
  <si>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</si>
  <si>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</si>
  <si>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</si>
  <si>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</si>
  <si>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</si>
  <si>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</si>
  <si>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</si>
  <si>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</si>
  <si>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</si>
  <si>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</si>
  <si>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</si>
  <si>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</si>
  <si>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</si>
  <si>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</si>
  <si>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</si>
  <si>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</si>
  <si>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</si>
  <si>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</si>
  <si>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</si>
  <si>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</si>
  <si>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</si>
  <si>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</si>
  <si>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</si>
  <si>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</si>
  <si>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</si>
  <si>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</si>
  <si>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</si>
  <si>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</si>
  <si>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</si>
  <si>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</si>
  <si>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</si>
  <si>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</si>
  <si>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</si>
  <si>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</si>
  <si>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</si>
  <si>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</si>
  <si>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</si>
  <si>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</si>
  <si>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</si>
  <si>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</si>
  <si>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</si>
  <si>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</si>
  <si>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</si>
  <si>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</si>
  <si>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</si>
  <si>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</si>
  <si>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</si>
  <si>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</si>
  <si>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</si>
  <si>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</si>
  <si>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</si>
  <si>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</si>
  <si>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</si>
  <si>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</si>
  <si>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</si>
  <si>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</si>
  <si>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</si>
  <si>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</si>
  <si>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</si>
  <si>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</si>
  <si>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</si>
  <si>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</si>
  <si>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</si>
  <si>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</si>
  <si>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</si>
  <si>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</si>
  <si>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</si>
  <si>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</si>
  <si>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</si>
  <si>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</si>
  <si>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</si>
  <si>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</si>
  <si>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</si>
  <si>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</si>
  <si>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</si>
  <si>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</si>
  <si>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</si>
  <si>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</si>
  <si>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</si>
  <si>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</si>
  <si>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</si>
  <si>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</si>
  <si>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</si>
  <si>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</si>
  <si>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</si>
  <si>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</si>
  <si>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</si>
  <si>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</si>
  <si>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</si>
  <si>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</si>
  <si>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</si>
  <si>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</si>
  <si>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</si>
  <si>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</si>
  <si>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</si>
  <si>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</si>
  <si>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</si>
  <si>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</si>
  <si>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</si>
  <si>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</si>
  <si>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</si>
  <si>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</si>
  <si>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</si>
  <si>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</si>
  <si>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</si>
  <si>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</si>
  <si>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</si>
  <si>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</si>
  <si>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</si>
  <si>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</si>
  <si>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</si>
  <si>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</si>
  <si>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</si>
  <si>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</si>
  <si>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</si>
  <si>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</si>
  <si>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</si>
  <si>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</si>
  <si>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</si>
  <si>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</si>
  <si>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</si>
  <si>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</si>
  <si>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</si>
  <si>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</si>
  <si>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</si>
  <si>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</si>
  <si>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</si>
  <si>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</si>
  <si>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</si>
  <si>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</si>
  <si>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</si>
  <si>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</si>
  <si>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</si>
  <si>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</si>
  <si>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</si>
  <si>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</si>
  <si>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</si>
  <si>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</si>
  <si>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</si>
  <si>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</si>
  <si>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</si>
  <si>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</si>
  <si>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</si>
  <si>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</si>
  <si>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</si>
  <si>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</si>
  <si>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</si>
  <si>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</si>
  <si>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</si>
  <si>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</si>
  <si>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</si>
  <si>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</si>
  <si>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</si>
  <si>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</si>
  <si>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</si>
  <si>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</si>
  <si>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</si>
  <si>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</si>
  <si>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</si>
  <si>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</si>
  <si>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</si>
  <si>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</si>
  <si>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</si>
  <si>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</si>
  <si>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</si>
  <si>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</si>
  <si>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</si>
  <si>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</si>
  <si>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</si>
  <si>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</si>
  <si>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</si>
  <si>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</si>
  <si>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</si>
  <si>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</si>
  <si>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</si>
  <si>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</si>
  <si>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</si>
  <si>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</si>
  <si>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</si>
  <si>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</si>
  <si>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</si>
  <si>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</si>
  <si>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</si>
  <si>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</si>
  <si>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</si>
  <si>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</si>
  <si>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</si>
  <si>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</si>
  <si>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</si>
  <si>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</si>
  <si>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</si>
  <si>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</si>
  <si>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</si>
  <si>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</si>
  <si>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</si>
  <si>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</si>
  <si>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</si>
  <si>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</si>
  <si>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</si>
  <si>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</si>
  <si>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</si>
  <si>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</si>
  <si>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</si>
  <si>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</si>
  <si>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</si>
  <si>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</si>
  <si>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</si>
  <si>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</si>
  <si>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</si>
  <si>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</si>
  <si>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</si>
  <si>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</si>
  <si>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</si>
  <si>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</si>
  <si>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</si>
  <si>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</si>
  <si>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</si>
  <si>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</si>
  <si>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</si>
  <si>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</si>
  <si>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</si>
  <si>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</si>
  <si>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</si>
  <si>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</si>
  <si>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</si>
  <si>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</si>
  <si>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</si>
  <si>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</si>
  <si>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</si>
  <si>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</si>
  <si>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</si>
  <si>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</si>
  <si>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</si>
  <si>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</si>
  <si>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</si>
  <si>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</si>
  <si>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</si>
  <si>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</si>
  <si>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</si>
  <si>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</si>
  <si>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</si>
  <si>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</si>
  <si>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</si>
  <si>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</si>
  <si>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</si>
  <si>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</si>
  <si>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</si>
  <si>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</si>
  <si>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</si>
  <si>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</si>
  <si>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</si>
  <si>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</si>
  <si>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</si>
  <si>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</si>
  <si>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</si>
  <si>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</si>
  <si>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</si>
  <si>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</si>
  <si>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</si>
  <si>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</si>
  <si>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</si>
  <si>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</si>
  <si>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</si>
  <si>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</si>
  <si>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</si>
  <si>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</si>
  <si>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</si>
  <si>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</si>
  <si>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</si>
  <si>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</si>
  <si>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</si>
  <si>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</si>
  <si>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</si>
  <si>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</si>
  <si>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</si>
  <si>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</si>
  <si>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</si>
  <si>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</si>
  <si>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</si>
  <si>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</si>
  <si>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</si>
  <si>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</si>
  <si>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</si>
  <si>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</si>
  <si>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</si>
  <si>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</si>
  <si>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</si>
  <si>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</si>
  <si>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</si>
  <si>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</si>
  <si>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</si>
  <si>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</si>
  <si>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</si>
  <si>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</si>
  <si>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</si>
  <si>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</si>
  <si>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</si>
  <si>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</si>
  <si>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</si>
  <si>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</si>
  <si>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</si>
  <si>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</si>
  <si>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</si>
  <si>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</si>
  <si>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</si>
  <si>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</si>
  <si>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</si>
  <si>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</si>
  <si>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</si>
  <si>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</si>
  <si>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</si>
  <si>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</si>
  <si>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</si>
  <si>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</si>
  <si>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</si>
  <si>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</si>
  <si>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</si>
  <si>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</si>
  <si>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</si>
  <si>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</si>
  <si>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</si>
  <si>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</si>
  <si>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</si>
  <si>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</si>
  <si>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</si>
  <si>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</si>
  <si>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</si>
  <si>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</si>
  <si>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</si>
  <si>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</si>
  <si>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</si>
  <si>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</si>
  <si>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</si>
  <si>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</si>
  <si>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</si>
  <si>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</si>
  <si>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</si>
  <si>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</si>
  <si>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</si>
  <si>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</si>
  <si>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</si>
  <si>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</si>
  <si>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</si>
  <si>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</si>
  <si>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</si>
  <si>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</si>
  <si>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</si>
  <si>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</si>
  <si>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</si>
  <si>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</si>
  <si>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</si>
  <si>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</si>
  <si>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</si>
  <si>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</si>
  <si>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</si>
  <si>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</si>
  <si>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</si>
  <si>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</si>
  <si>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</si>
  <si>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</si>
  <si>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</si>
  <si>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</si>
  <si>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</si>
  <si>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</si>
  <si>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</si>
  <si>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</si>
  <si>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</si>
  <si>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</si>
  <si>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</si>
  <si>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</si>
  <si>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</si>
  <si>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</si>
  <si>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</si>
  <si>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</si>
  <si>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</si>
  <si>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</si>
  <si>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</si>
  <si>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</si>
  <si>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</si>
  <si>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</si>
  <si>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</si>
  <si>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</si>
  <si>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</si>
  <si>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</si>
  <si>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</si>
  <si>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</si>
  <si>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</si>
  <si>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</si>
  <si>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</si>
  <si>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</si>
  <si>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</si>
  <si>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</si>
  <si>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</si>
  <si>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</si>
  <si>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</si>
  <si>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</si>
  <si>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</si>
  <si>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</si>
  <si>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</si>
  <si>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</si>
  <si>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</si>
  <si>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</si>
  <si>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</si>
  <si>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</si>
  <si>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</si>
  <si>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</si>
  <si>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</si>
  <si>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</si>
  <si>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</si>
  <si>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</si>
  <si>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</si>
  <si>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</si>
  <si>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</si>
  <si>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</si>
  <si>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</si>
  <si>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</si>
  <si>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</si>
  <si>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</si>
  <si>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</si>
  <si>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</si>
  <si>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</si>
  <si>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</si>
  <si>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</si>
  <si>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</si>
  <si>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</si>
  <si>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</si>
  <si>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</si>
  <si>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</si>
  <si>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</si>
  <si>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</si>
  <si>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</si>
  <si>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</si>
  <si>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</si>
  <si>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</si>
  <si>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</si>
  <si>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</si>
  <si>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</si>
  <si>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</si>
  <si>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</si>
  <si>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</si>
  <si>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</si>
  <si>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</si>
  <si>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</si>
  <si>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</si>
  <si>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</si>
  <si>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</si>
  <si>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</si>
  <si>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</si>
  <si>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</si>
  <si>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</si>
  <si>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</si>
  <si>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</si>
  <si>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</si>
  <si>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</si>
  <si>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</si>
  <si>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</si>
  <si>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</si>
  <si>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</si>
  <si>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</si>
  <si>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</si>
  <si>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</si>
  <si>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</si>
  <si>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</si>
  <si>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</si>
  <si>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</si>
  <si>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</si>
  <si>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</si>
  <si>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</si>
  <si>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</si>
  <si>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</si>
  <si>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</si>
  <si>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</si>
  <si>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</si>
  <si>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</si>
  <si>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</si>
  <si>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</si>
  <si>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</si>
  <si>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</si>
  <si>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</si>
  <si>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</si>
  <si>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</si>
  <si>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</si>
  <si>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</si>
  <si>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</si>
  <si>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</si>
  <si>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</si>
  <si>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</si>
  <si>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</si>
  <si>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</si>
  <si>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</si>
  <si>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</si>
  <si>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</si>
  <si>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</si>
  <si>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</si>
  <si>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</si>
  <si>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</si>
  <si>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</si>
  <si>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</si>
  <si>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</si>
  <si>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</si>
  <si>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</si>
  <si>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</si>
  <si>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</si>
  <si>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</si>
  <si>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</si>
  <si>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</si>
  <si>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</si>
  <si>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</si>
  <si>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</si>
  <si>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</si>
  <si>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</si>
  <si>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</si>
  <si>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</si>
  <si>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</si>
  <si>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</si>
  <si>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</si>
  <si>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</si>
  <si>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</si>
  <si>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</si>
  <si>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</si>
  <si>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</si>
  <si>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</si>
  <si>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</si>
  <si>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</si>
  <si>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</si>
  <si>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</si>
  <si>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</si>
  <si>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</si>
  <si>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</si>
  <si>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</si>
  <si>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</si>
  <si>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</si>
  <si>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</si>
  <si>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</si>
  <si>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</si>
  <si>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</si>
  <si>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</si>
  <si>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</si>
  <si>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</si>
  <si>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E-tec Interconnect Asia Ltd. / E-tec Interconnect AG / EMC electro mechanical components GmbH</t>
  </si>
  <si>
    <t>Fabian Girolstein</t>
  </si>
  <si>
    <t>f.girolstein@emc.de</t>
  </si>
  <si>
    <t>+496126939580</t>
  </si>
  <si>
    <t>CTO</t>
  </si>
  <si>
    <t>The material of plating surface</t>
  </si>
  <si>
    <t>100%</t>
  </si>
  <si>
    <t>Taiwan/China made products</t>
  </si>
  <si>
    <t>Swiss made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</si>
</sst>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girolstein@em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girolstein@emc.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BD7F8BA-7F7A-4019-8DD4-E555ABCCE43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4FA3408-3238-4CB1-B635-1B0FAC3346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7" zoomScale="80" zoomScaleNormal="80" zoomScalePageLayoutView="70" workbookViewId="0">
      <selection activeCell="D89" sqref="D89:E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t="s">
        <v>15822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t="s">
        <v>15822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t="s">
        <v>15822</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t="s">
        <v>15822</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647EB8B-759E-4EAB-9A44-CF05A660272C}"/>
    <hyperlink ref="D20" r:id="rId4" xr:uid="{6536C4EF-7C3D-46A6-AA22-C2F5725296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I1" zoomScaleNormal="100" zoomScalePageLayoutView="55" workbookViewId="0">
      <selection activeCell="Q11" sqref="Q11:Q12"/>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660</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t="s">
        <v>15824</v>
      </c>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110</v>
      </c>
      <c r="X5" s="227">
        <f t="shared" ref="X5" ca="1" si="0">IF(AND(C5="Smelter not listed",OR(LEN(D5)=0,LEN(E5)=0)),1,0)</f>
        <v>0</v>
      </c>
      <c r="AB5" s="228" t="str">
        <f t="shared" ref="AB5" ca="1" si="1">B5&amp;C5</f>
        <v>GoldHeraeus Metals Hong Kong Ltd.</v>
      </c>
    </row>
    <row r="6" spans="1:34" s="227" customFormat="1" ht="20" customHeight="1">
      <c r="A6" s="262" t="s">
        <v>637</v>
      </c>
      <c r="B6" s="182" t="str">
        <f ca="1">IF(LEN(A6)=0,"",INDEX('Smelter Look-up'!$A:$A,MATCH($A6,'Smelter Look-up'!$E:$E,0)))</f>
        <v>Gold</v>
      </c>
      <c r="C6" s="186" t="str">
        <f ca="1">IF(LEN(A6)=0,"",INDEX('Smelter Look-up'!$C:$C,MATCH($A6,'Smelter Look-up'!$E:$E,0)))</f>
        <v>Argor-Heraeus S.A.</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t="s">
        <v>15824</v>
      </c>
      <c r="R6" s="182" t="str">
        <f ca="1">IF(ISERROR($V6),"",OFFSET('Smelter Look-up'!$C$4,$V6-4,0)&amp;"")</f>
        <v>Argor-Heraeus S.A.</v>
      </c>
      <c r="S6" s="181" t="str">
        <f t="shared" ref="S6:S37" ca="1" si="2">IF(B6="","",IF(ISERROR(MATCH($E6,CL,0)),"Unknown",INDIRECT("'C'!$A$"&amp;MATCH($E6,CL,0)+1)))</f>
        <v>CH</v>
      </c>
      <c r="T6" s="181" t="str">
        <f ca="1">IF(B6="","",IF(ISERROR(MATCH($J6,SorP!$B$1:$B$6226,0)),"",INDIRECT("'SorP'!$A$"&amp;MATCH($S6&amp;$J6,SorP!C:C,0))))</f>
        <v>CH-TI</v>
      </c>
      <c r="U6" s="201"/>
      <c r="V6" s="226">
        <f ca="1">IF(C6="",NA(),IF(OR(C6="Smelter not listed",C6="Smelter not yet identified"),MATCH($B6&amp;$D6,'Smelter Look-up'!$J:$J,0),MATCH($B6&amp;$C6,'Smelter Look-up'!$J:$J,0)))</f>
        <v>28</v>
      </c>
      <c r="X6" s="227">
        <f t="shared" ref="X6:X37" ca="1" si="3">IF(AND(C6="Smelter not listed",OR(LEN(D6)=0,LEN(E6)=0)),1,0)</f>
        <v>0</v>
      </c>
      <c r="AB6" s="228" t="str">
        <f t="shared" ref="AB6:AB37" ca="1" si="4">B6&amp;C6</f>
        <v>GoldArgor-Heraeus S.A.</v>
      </c>
    </row>
    <row r="7" spans="1:34" s="227" customFormat="1" ht="20" customHeight="1">
      <c r="A7" s="262" t="s">
        <v>1586</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t="s">
        <v>15824</v>
      </c>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180</v>
      </c>
      <c r="X7" s="227">
        <f t="shared" ca="1" si="3"/>
        <v>0</v>
      </c>
      <c r="AB7" s="228" t="str">
        <f t="shared" ca="1" si="4"/>
        <v>GoldMetalor Technologies (Suzhou) Ltd.</v>
      </c>
    </row>
    <row r="8" spans="1:34" s="227" customFormat="1" ht="20" customHeight="1">
      <c r="A8" s="262" t="s">
        <v>686</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t="s">
        <v>15824</v>
      </c>
      <c r="R8" s="182" t="str">
        <f ca="1">IF(ISERROR($V8),"",OFFSET('Smelter Look-up'!$C$4,$V8-4,0)&amp;"")</f>
        <v>Metalor Technologies (Hong Kong) Ltd.</v>
      </c>
      <c r="S8" s="181" t="str">
        <f t="shared" ca="1" si="2"/>
        <v>CN</v>
      </c>
      <c r="T8" s="181" t="str">
        <f ca="1">IF(B8="","",IF(ISERROR(MATCH($J8,SorP!$B$1:$B$6226,0)),"",INDIRECT("'SorP'!$A$"&amp;MATCH($S8&amp;$J8,SorP!C:C,0))))</f>
        <v>CN-HK</v>
      </c>
      <c r="U8" s="201"/>
      <c r="V8" s="226">
        <f ca="1">IF(C8="",NA(),IF(OR(C8="Smelter not listed",C8="Smelter not yet identified"),MATCH($B8&amp;$D8,'Smelter Look-up'!$J:$J,0),MATCH($B8&amp;$C8,'Smelter Look-up'!$J:$J,0)))</f>
        <v>178</v>
      </c>
      <c r="X8" s="227">
        <f t="shared" ca="1" si="3"/>
        <v>0</v>
      </c>
      <c r="AB8" s="228" t="str">
        <f t="shared" ca="1" si="4"/>
        <v>GoldMetalor Technologies (Hong Kong) Ltd.</v>
      </c>
    </row>
    <row r="9" spans="1:34" s="227" customFormat="1" ht="20" customHeight="1">
      <c r="A9" s="262" t="s">
        <v>687</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t="s">
        <v>15824</v>
      </c>
      <c r="R9" s="182" t="str">
        <f ca="1">IF(ISERROR($V9),"",OFFSET('Smelter Look-up'!$C$4,$V9-4,0)&amp;"")</f>
        <v>Metalor Technologies (Singapore) Pte., Ltd.</v>
      </c>
      <c r="S9" s="181" t="str">
        <f t="shared" ca="1" si="2"/>
        <v>SG</v>
      </c>
      <c r="T9" s="181" t="str">
        <f ca="1">IF(B9="","",IF(ISERROR(MATCH($J9,SorP!$B$1:$B$6226,0)),"",INDIRECT("'SorP'!$A$"&amp;MATCH($S9&amp;$J9,SorP!C:C,0))))</f>
        <v>SG-05</v>
      </c>
      <c r="U9" s="201"/>
      <c r="V9" s="226">
        <f ca="1">IF(C9="",NA(),IF(OR(C9="Smelter not listed",C9="Smelter not yet identified"),MATCH($B9&amp;$D9,'Smelter Look-up'!$J:$J,0),MATCH($B9&amp;$C9,'Smelter Look-up'!$J:$J,0)))</f>
        <v>179</v>
      </c>
      <c r="X9" s="227">
        <f t="shared" ca="1" si="3"/>
        <v>0</v>
      </c>
      <c r="AB9" s="228" t="str">
        <f t="shared" ca="1" si="4"/>
        <v>GoldMetalor Technologies (Singapore) Pte., Ltd.</v>
      </c>
    </row>
    <row r="10" spans="1:34" s="227" customFormat="1" ht="20" customHeight="1">
      <c r="A10" s="262" t="s">
        <v>688</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t="s">
        <v>15824</v>
      </c>
      <c r="R10" s="182" t="str">
        <f ca="1">IF(ISERROR($V10),"",OFFSET('Smelter Look-up'!$C$4,$V10-4,0)&amp;"")</f>
        <v>Metalor Technologies S.A.</v>
      </c>
      <c r="S10" s="181" t="str">
        <f t="shared" ca="1" si="2"/>
        <v>CH</v>
      </c>
      <c r="T10" s="181" t="str">
        <f ca="1">IF(B10="","",IF(ISERROR(MATCH($J10,SorP!$B$1:$B$6226,0)),"",INDIRECT("'SorP'!$A$"&amp;MATCH($S10&amp;$J10,SorP!C:C,0))))</f>
        <v>CH-NE</v>
      </c>
      <c r="U10" s="201"/>
      <c r="V10" s="226">
        <f ca="1">IF(C10="",NA(),IF(OR(C10="Smelter not listed",C10="Smelter not yet identified"),MATCH($B10&amp;$D10,'Smelter Look-up'!$J:$J,0),MATCH($B10&amp;$C10,'Smelter Look-up'!$J:$J,0)))</f>
        <v>181</v>
      </c>
      <c r="X10" s="227">
        <f t="shared" ca="1" si="3"/>
        <v>0</v>
      </c>
      <c r="AB10" s="228" t="str">
        <f t="shared" ca="1" si="4"/>
        <v>GoldMetalor Technologies S.A.</v>
      </c>
    </row>
    <row r="11" spans="1:34" s="227" customFormat="1" ht="20" customHeight="1">
      <c r="A11" s="262" t="s">
        <v>689</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t="s">
        <v>15824</v>
      </c>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182</v>
      </c>
      <c r="X11" s="227">
        <f t="shared" ca="1" si="3"/>
        <v>0</v>
      </c>
      <c r="AB11" s="228" t="str">
        <f t="shared" ca="1" si="4"/>
        <v>GoldMetalor USA Refining Corporation</v>
      </c>
    </row>
    <row r="12" spans="1:34" s="227" customFormat="1" ht="20" customHeight="1">
      <c r="A12" s="262" t="s">
        <v>766</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t="s">
        <v>15824</v>
      </c>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524</v>
      </c>
      <c r="X12" s="227">
        <f t="shared" ca="1" si="3"/>
        <v>0</v>
      </c>
      <c r="AB12" s="228" t="str">
        <f t="shared" ca="1" si="4"/>
        <v>TinTin Smelting Branch of Yunnan Tin Co., Ltd.</v>
      </c>
    </row>
    <row r="13" spans="1:34" s="227" customFormat="1" ht="20" customHeight="1">
      <c r="A13" s="262" t="s">
        <v>760</v>
      </c>
      <c r="B13" s="182" t="str">
        <f ca="1">IF(LEN(A13)=0,"",INDEX('Smelter Look-up'!$A:$A,MATCH($A13,'Smelter Look-up'!$E:$E,0)))</f>
        <v>Tin</v>
      </c>
      <c r="C13" s="186" t="str">
        <f ca="1">IF(LEN(A13)=0,"",INDEX('Smelter Look-up'!$C:$C,MATCH($A13,'Smelter Look-up'!$E:$E,0)))</f>
        <v>PT Timah Tbk Mentok</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t="s">
        <v>15824</v>
      </c>
      <c r="R13" s="182" t="str">
        <f ca="1">IF(ISERROR($V13),"",OFFSET('Smelter Look-up'!$C$4,$V13-4,0)&amp;"")</f>
        <v>PT Timah Tbk Mentok</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510</v>
      </c>
      <c r="X13" s="227">
        <f t="shared" ca="1" si="3"/>
        <v>0</v>
      </c>
      <c r="AB13" s="228" t="str">
        <f t="shared" ca="1" si="4"/>
        <v>TinPT Timah Tbk Mentok</v>
      </c>
    </row>
    <row r="14" spans="1:34" s="227" customFormat="1" ht="20" customHeight="1">
      <c r="A14" s="262" t="s">
        <v>748</v>
      </c>
      <c r="B14" s="182" t="str">
        <f ca="1">IF(LEN(A14)=0,"",INDEX('Smelter Look-up'!$A:$A,MATCH($A14,'Smelter Look-up'!$E:$E,0)))</f>
        <v>Tin</v>
      </c>
      <c r="C14" s="186" t="str">
        <f ca="1">IF(LEN(A14)=0,"",INDEX('Smelter Look-up'!$C:$C,MATCH($A14,'Smelter Look-up'!$E:$E,0)))</f>
        <v>Gejiu Non-Ferrous Metal Processing Co., Ltd.</v>
      </c>
      <c r="D14" s="230"/>
      <c r="E14" s="182" t="str">
        <f ca="1">IF(ISERROR($V14),"",OFFSET('Smelter Look-up'!$D$4,$V14-4,0)&amp;"")</f>
        <v>CHINA</v>
      </c>
      <c r="F14" s="182" t="str">
        <f ca="1">IF(ISERROR($V14),"",OFFSET('Smelter Look-up'!$E$4,$V14-4,0))</f>
        <v>CID000538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t="s">
        <v>15824</v>
      </c>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443</v>
      </c>
      <c r="X14" s="227">
        <f t="shared" ca="1" si="3"/>
        <v>0</v>
      </c>
      <c r="AB14" s="228" t="str">
        <f t="shared" ca="1" si="4"/>
        <v>TinGejiu Non-Ferrous Metal Processing Co., Ltd.</v>
      </c>
    </row>
    <row r="15" spans="1:34" s="227" customFormat="1" ht="20" customHeight="1">
      <c r="A15" s="262" t="s">
        <v>752</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t="s">
        <v>15824</v>
      </c>
      <c r="R15" s="182" t="str">
        <f ca="1">IF(ISERROR($V15),"",OFFSET('Smelter Look-up'!$C$4,$V15-4,0)&amp;"")</f>
        <v>Malaysia Smelting Corporation (MSC)</v>
      </c>
      <c r="S15" s="181" t="str">
        <f t="shared" ca="1" si="2"/>
        <v>MY</v>
      </c>
      <c r="T15" s="181" t="str">
        <f ca="1">IF(B15="","",IF(ISERROR(MATCH($J15,SorP!$B$1:$B$6226,0)),"",INDIRECT("'SorP'!$A$"&amp;MATCH($S15&amp;$J15,SorP!C:C,0))))</f>
        <v>MY-07</v>
      </c>
      <c r="U15" s="201"/>
      <c r="V15" s="226">
        <f ca="1">IF(C15="",NA(),IF(OR(C15="Smelter not listed",C15="Smelter not yet identified"),MATCH($B15&amp;$D15,'Smelter Look-up'!$J:$J,0),MATCH($B15&amp;$C15,'Smelter Look-up'!$J:$J,0)))</f>
        <v>468</v>
      </c>
      <c r="X15" s="227">
        <f t="shared" ca="1" si="3"/>
        <v>0</v>
      </c>
      <c r="AB15" s="228" t="str">
        <f t="shared" ca="1" si="4"/>
        <v>TinMalaysia Smelting Corporation (MSC)</v>
      </c>
    </row>
    <row r="16" spans="1:34" s="227" customFormat="1" ht="20" customHeight="1">
      <c r="A16" s="262" t="s">
        <v>688</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t="s">
        <v>15824</v>
      </c>
      <c r="R16" s="182" t="str">
        <f ca="1">IF(ISERROR($V16),"",OFFSET('Smelter Look-up'!$C$4,$V16-4,0)&amp;"")</f>
        <v>Metalor Technologies S.A.</v>
      </c>
      <c r="S16" s="181" t="str">
        <f t="shared" ca="1" si="2"/>
        <v>CH</v>
      </c>
      <c r="T16" s="181" t="str">
        <f ca="1">IF(B16="","",IF(ISERROR(MATCH($J16,SorP!$B$1:$B$6226,0)),"",INDIRECT("'SorP'!$A$"&amp;MATCH($S16&amp;$J16,SorP!C:C,0))))</f>
        <v>CH-NE</v>
      </c>
      <c r="U16" s="201"/>
      <c r="V16" s="226">
        <f ca="1">IF(C16="",NA(),IF(OR(C16="Smelter not listed",C16="Smelter not yet identified"),MATCH($B16&amp;$D16,'Smelter Look-up'!$J:$J,0),MATCH($B16&amp;$C16,'Smelter Look-up'!$J:$J,0)))</f>
        <v>181</v>
      </c>
      <c r="X16" s="227">
        <f t="shared" ca="1" si="3"/>
        <v>0</v>
      </c>
      <c r="AB16" s="228" t="str">
        <f t="shared" ca="1" si="4"/>
        <v>GoldMetalor Technologies S.A.</v>
      </c>
    </row>
    <row r="17" spans="1:28" s="227" customFormat="1" ht="20" customHeight="1">
      <c r="A17" s="262" t="s">
        <v>713</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t="s">
        <v>15825</v>
      </c>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287</v>
      </c>
      <c r="X17" s="227">
        <f t="shared" ca="1" si="3"/>
        <v>0</v>
      </c>
      <c r="AB17" s="228" t="str">
        <f t="shared" ca="1" si="4"/>
        <v>GoldTanaka Kikinzoku Kogyo K.K.</v>
      </c>
    </row>
    <row r="18" spans="1:28" s="227" customFormat="1" ht="20" customHeight="1">
      <c r="A18" s="181" t="s">
        <v>763</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t="s">
        <v>15825</v>
      </c>
      <c r="R18" s="182" t="str">
        <f ca="1">IF(ISERROR($V18),"",OFFSET('Smelter Look-up'!$C$4,$V18-4,0)&amp;"")</f>
        <v>Thaisarco</v>
      </c>
      <c r="S18" s="181" t="str">
        <f t="shared" ca="1" si="2"/>
        <v>TH</v>
      </c>
      <c r="T18" s="181" t="str">
        <f ca="1">IF(B18="","",IF(ISERROR(MATCH($J18,SorP!$B$1:$B$6226,0)),"",INDIRECT("'SorP'!$A$"&amp;MATCH($S18&amp;$J18,SorP!C:C,0))))</f>
        <v>TH-83</v>
      </c>
      <c r="U18" s="201"/>
      <c r="V18" s="226">
        <f ca="1">IF(C18="",NA(),IF(OR(C18="Smelter not listed",C18="Smelter not yet identified"),MATCH($B18&amp;$D18,'Smelter Look-up'!$J:$J,0),MATCH($B18&amp;$C18,'Smelter Look-up'!$J:$J,0)))</f>
        <v>521</v>
      </c>
      <c r="X18" s="227">
        <f t="shared" ca="1" si="3"/>
        <v>0</v>
      </c>
      <c r="AB18" s="228" t="str">
        <f t="shared" ca="1" si="4"/>
        <v>TinThaisarco</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3F187E-FBD6-4FC9-8418-6477F932E3C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3"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E-tec Interconnect Asia Ltd. / E-tec Interconnect AG / EMC electro mechanical components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Fabian Girolstein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f.girolstein@emc.de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+496126939580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Fabian Girolstein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f.girolstein@emc.de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Fabian Girolstein</cp:lastModifiedBy>
  <cp:lastPrinted>2015-04-21T20:47:43Z</cp:lastPrinted>
  <dcterms:created xsi:type="dcterms:W3CDTF">2010-06-21T21:00:23Z</dcterms:created>
  <dcterms:modified xsi:type="dcterms:W3CDTF">2025-04-28T06:53:12Z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